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6750" activeTab="0"/>
  </bookViews>
  <sheets>
    <sheet name="表１０－２２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<sst xmlns="http://schemas.openxmlformats.org/spreadsheetml/2006/main" count="68" uniqueCount="49">
  <si>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合計</t>
  </si>
  <si>
    <t>階層１</t>
  </si>
  <si>
    <t>階層２</t>
  </si>
  <si>
    <t>階層３</t>
  </si>
  <si>
    <t>曝露（＋）</t>
  </si>
  <si>
    <t>曝露（－）</t>
  </si>
  <si>
    <t>症例群</t>
  </si>
  <si>
    <t>対照群</t>
  </si>
  <si>
    <t>Woolfの方法</t>
  </si>
  <si>
    <t>中間値１</t>
  </si>
  <si>
    <t>中間値２</t>
  </si>
  <si>
    <t>=D2*C3/E4</t>
  </si>
  <si>
    <t>中間値３</t>
  </si>
  <si>
    <t>=1/(1/C2+1/D2+1/C3+1/D3)</t>
  </si>
  <si>
    <t>中間値４</t>
  </si>
  <si>
    <t>中間値５</t>
  </si>
  <si>
    <t>=C8*D9/E10</t>
  </si>
  <si>
    <t>=1/(1/C8+1/D8+1/C9+1/D9)</t>
  </si>
  <si>
    <t>=E8*E9*C10*D10/E10^2/(E10-1)</t>
  </si>
  <si>
    <t>=C14*D15/E16</t>
  </si>
  <si>
    <t>=D14*C15/E16</t>
  </si>
  <si>
    <t>=1/(1/C14+1/D14+1/C15+1/D15)</t>
  </si>
  <si>
    <t>=E14*C16/E16</t>
  </si>
  <si>
    <t>=E14*E15*C16*D16/E16^2/(E16-1)</t>
  </si>
  <si>
    <t>要約したオッズ比（点推定値）</t>
  </si>
  <si>
    <t>ln（要約したオッズ比）の標準誤差</t>
  </si>
  <si>
    <t>要約したオッズ比の95％信頼区間（下限）</t>
  </si>
  <si>
    <t>要約したオッズ比の95％信頼区間（上限）</t>
  </si>
  <si>
    <t>統計検定量を用いた方法</t>
  </si>
  <si>
    <t>中間値６</t>
  </si>
  <si>
    <t>=C2+C8+C14</t>
  </si>
  <si>
    <t>中間値７</t>
  </si>
  <si>
    <t>中間値８</t>
  </si>
  <si>
    <t>カイ２乗値</t>
  </si>
  <si>
    <t>=C2*D3/E4</t>
  </si>
  <si>
    <t>=E2*C4/E4</t>
  </si>
  <si>
    <t>=E2*E3*C4*D4/E4^2/(E4-1)</t>
  </si>
  <si>
    <t>=D8*C9/E10</t>
  </si>
  <si>
    <t>=E8*C10/E10</t>
  </si>
  <si>
    <t>=(I2+I8+I14)/(I3+I9+I15)</t>
  </si>
  <si>
    <t>=1/SQRT(I4+I10+I16)</t>
  </si>
  <si>
    <t>=EXP(LN(I20)-1.96*I22)</t>
  </si>
  <si>
    <t>=EXP(LN(I20)+1.96*I22)</t>
  </si>
  <si>
    <t>=I5+I11+I17</t>
  </si>
  <si>
    <t>=I6+I12+I18</t>
  </si>
  <si>
    <t>=(I26-I27)^2/I28</t>
  </si>
  <si>
    <t>=I20^(1-1.96/SQRT(I29))</t>
  </si>
  <si>
    <t>=I20^(1+1.96/SQRT(I29))</t>
  </si>
  <si>
    <t>第１０章表２２．症例対照研究における層化したオッズ比の推定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</si>
</sst>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_ "/>
    <numFmt numFmtId="178" formatCode="0.0_ "/>
    <numFmt numFmtId="179" formatCode="0.0000_ "/>
    <numFmt numFmtId="180" formatCode="0.00_ "/>
    <numFmt numFmtId="181" formatCode="0.00_);[Red]\(0.00\)"/>
    <numFmt numFmtId="182" formatCode="0_ "/>
    <numFmt numFmtId="183" formatCode="0.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1">
      <selection activeCell="B33" sqref="B33"/>
    </sheetView>
  </sheetViews>
  <sheetFormatPr defaultColWidth="9.00390625" defaultRowHeight="13.5"/>
  <cols>
    <col min="1" max="1" width="6.875" style="0" customWidth="1"/>
    <col min="6" max="6" width="2.625" style="0" customWidth="1"/>
    <col min="7" max="7" width="22.625" style="0" customWidth="1"/>
    <col min="8" max="8" width="35.125" style="0" customWidth="1"/>
    <col min="9" max="9" width="7.375" style="0" customWidth="1"/>
    <col min="10" max="10" width="32.625" style="0" customWidth="1"/>
    <col min="11" max="11" width="4.50390625" style="0" customWidth="1"/>
  </cols>
  <sheetData>
    <row r="1" spans="1:12" ht="13.5">
      <c r="A1" s="1"/>
      <c r="B1" s="1"/>
      <c r="C1" s="2" t="s">
        <v>4</v>
      </c>
      <c r="D1" s="2" t="s">
        <v>5</v>
      </c>
      <c r="E1" s="2" t="s">
        <v>0</v>
      </c>
      <c r="F1" s="1"/>
      <c r="G1" s="1"/>
      <c r="H1" s="1"/>
      <c r="I1" s="1"/>
      <c r="J1" s="1"/>
      <c r="K1" s="1"/>
      <c r="L1" s="1"/>
    </row>
    <row r="2" spans="1:12" ht="13.5">
      <c r="A2" s="8" t="s">
        <v>1</v>
      </c>
      <c r="B2" s="2" t="s">
        <v>6</v>
      </c>
      <c r="C2" s="1">
        <v>2</v>
      </c>
      <c r="D2" s="1">
        <v>18</v>
      </c>
      <c r="E2" s="1">
        <f>SUM(C2:D2)</f>
        <v>20</v>
      </c>
      <c r="F2" s="1"/>
      <c r="G2" s="1"/>
      <c r="H2" s="1" t="s">
        <v>9</v>
      </c>
      <c r="I2" s="3">
        <f>C2*D3/E4</f>
        <v>1.54</v>
      </c>
      <c r="J2" s="6" t="s">
        <v>34</v>
      </c>
      <c r="K2" s="1"/>
      <c r="L2" s="1"/>
    </row>
    <row r="3" spans="1:12" ht="13.5">
      <c r="A3" s="8"/>
      <c r="B3" s="2" t="s">
        <v>7</v>
      </c>
      <c r="C3" s="1">
        <v>3</v>
      </c>
      <c r="D3" s="1">
        <v>77</v>
      </c>
      <c r="E3" s="1">
        <f>SUM(C3:D3)</f>
        <v>80</v>
      </c>
      <c r="F3" s="1"/>
      <c r="G3" s="1"/>
      <c r="H3" s="1" t="s">
        <v>10</v>
      </c>
      <c r="I3" s="3">
        <f>D2*C3/E4</f>
        <v>0.54</v>
      </c>
      <c r="J3" s="6" t="s">
        <v>11</v>
      </c>
      <c r="K3" s="1"/>
      <c r="L3" s="1"/>
    </row>
    <row r="4" spans="1:12" ht="13.5">
      <c r="A4" s="8"/>
      <c r="B4" s="2" t="s">
        <v>0</v>
      </c>
      <c r="C4" s="1">
        <f>SUM(C2:C3)</f>
        <v>5</v>
      </c>
      <c r="D4" s="1">
        <f>SUM(D2:D3)</f>
        <v>95</v>
      </c>
      <c r="E4" s="1">
        <f>SUM(E2:E3)</f>
        <v>100</v>
      </c>
      <c r="F4" s="1"/>
      <c r="G4" s="1"/>
      <c r="H4" s="1" t="s">
        <v>12</v>
      </c>
      <c r="I4" s="3">
        <f>1/(1/C2+1/D2+1/C3+1/D3)</f>
        <v>1.1088</v>
      </c>
      <c r="J4" s="6" t="s">
        <v>13</v>
      </c>
      <c r="K4" s="1"/>
      <c r="L4" s="1"/>
    </row>
    <row r="5" spans="1:12" ht="13.5">
      <c r="A5" s="1"/>
      <c r="B5" s="1"/>
      <c r="C5" s="1"/>
      <c r="D5" s="1"/>
      <c r="E5" s="1"/>
      <c r="F5" s="1"/>
      <c r="G5" s="1"/>
      <c r="H5" s="1" t="s">
        <v>14</v>
      </c>
      <c r="I5" s="3">
        <f>E2*C4/E4</f>
        <v>1</v>
      </c>
      <c r="J5" s="6" t="s">
        <v>35</v>
      </c>
      <c r="K5" s="1"/>
      <c r="L5" s="1"/>
    </row>
    <row r="6" spans="1:12" ht="13.5">
      <c r="A6" s="1"/>
      <c r="B6" s="1"/>
      <c r="C6" s="1"/>
      <c r="D6" s="1"/>
      <c r="E6" s="1"/>
      <c r="F6" s="1"/>
      <c r="G6" s="1"/>
      <c r="H6" s="1" t="s">
        <v>15</v>
      </c>
      <c r="I6" s="3">
        <f>E2*E3*C4*D4/E4^2/(E4-1)</f>
        <v>0.7676767676767676</v>
      </c>
      <c r="J6" s="6" t="s">
        <v>36</v>
      </c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3.5">
      <c r="A8" s="8" t="s">
        <v>2</v>
      </c>
      <c r="B8" s="2" t="s">
        <v>6</v>
      </c>
      <c r="C8" s="1">
        <v>15</v>
      </c>
      <c r="D8" s="1">
        <v>35</v>
      </c>
      <c r="E8" s="1">
        <f>SUM(C8:D8)</f>
        <v>50</v>
      </c>
      <c r="F8" s="1"/>
      <c r="G8" s="1"/>
      <c r="H8" s="1" t="s">
        <v>9</v>
      </c>
      <c r="I8" s="3">
        <f>C8*D9/E10</f>
        <v>6.6</v>
      </c>
      <c r="J8" s="6" t="s">
        <v>16</v>
      </c>
      <c r="K8" s="1"/>
      <c r="L8" s="1"/>
    </row>
    <row r="9" spans="1:12" ht="13.5">
      <c r="A9" s="8"/>
      <c r="B9" s="2" t="s">
        <v>7</v>
      </c>
      <c r="C9" s="1">
        <v>6</v>
      </c>
      <c r="D9" s="1">
        <v>44</v>
      </c>
      <c r="E9" s="1">
        <f>SUM(C9:D9)</f>
        <v>50</v>
      </c>
      <c r="F9" s="1"/>
      <c r="G9" s="1"/>
      <c r="H9" s="1" t="s">
        <v>10</v>
      </c>
      <c r="I9" s="3">
        <f>D8*C9/E10</f>
        <v>2.1</v>
      </c>
      <c r="J9" s="6" t="s">
        <v>37</v>
      </c>
      <c r="K9" s="1"/>
      <c r="L9" s="1"/>
    </row>
    <row r="10" spans="1:12" ht="13.5">
      <c r="A10" s="8"/>
      <c r="B10" s="2" t="s">
        <v>0</v>
      </c>
      <c r="C10" s="1">
        <f>SUM(C8:C9)</f>
        <v>21</v>
      </c>
      <c r="D10" s="1">
        <f>SUM(D8:D9)</f>
        <v>79</v>
      </c>
      <c r="E10" s="1">
        <f>SUM(E8:E9)</f>
        <v>100</v>
      </c>
      <c r="F10" s="1"/>
      <c r="G10" s="1"/>
      <c r="H10" s="1" t="s">
        <v>12</v>
      </c>
      <c r="I10" s="3">
        <f>1/(1/C8+1/D8+1/C9+1/D9)</f>
        <v>3.5133079847908752</v>
      </c>
      <c r="J10" s="6" t="s">
        <v>17</v>
      </c>
      <c r="K10" s="1"/>
      <c r="L10" s="1"/>
    </row>
    <row r="11" spans="1:12" ht="13.5">
      <c r="A11" s="1"/>
      <c r="B11" s="1"/>
      <c r="C11" s="1"/>
      <c r="D11" s="1"/>
      <c r="E11" s="1"/>
      <c r="F11" s="1"/>
      <c r="G11" s="1"/>
      <c r="H11" s="1" t="s">
        <v>14</v>
      </c>
      <c r="I11" s="3">
        <f>E8*C10/E10</f>
        <v>10.5</v>
      </c>
      <c r="J11" s="6" t="s">
        <v>38</v>
      </c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 t="s">
        <v>15</v>
      </c>
      <c r="I12" s="3">
        <f>E8*E9*C10*D10/E10^2/(E10-1)</f>
        <v>4.1893939393939394</v>
      </c>
      <c r="J12" s="6" t="s">
        <v>18</v>
      </c>
      <c r="K12" s="1"/>
      <c r="L12" s="1"/>
    </row>
    <row r="13" spans="1:12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>
      <c r="A14" s="8" t="s">
        <v>3</v>
      </c>
      <c r="B14" s="2" t="s">
        <v>6</v>
      </c>
      <c r="C14" s="1">
        <v>36</v>
      </c>
      <c r="D14" s="1">
        <v>34</v>
      </c>
      <c r="E14" s="1">
        <f>SUM(C14:D14)</f>
        <v>70</v>
      </c>
      <c r="F14" s="1"/>
      <c r="G14" s="1"/>
      <c r="H14" s="1" t="s">
        <v>9</v>
      </c>
      <c r="I14" s="3">
        <f>C14*D15/E16</f>
        <v>8.28</v>
      </c>
      <c r="J14" s="6" t="s">
        <v>19</v>
      </c>
      <c r="K14" s="1"/>
      <c r="L14" s="1"/>
    </row>
    <row r="15" spans="1:12" ht="13.5">
      <c r="A15" s="8"/>
      <c r="B15" s="2" t="s">
        <v>7</v>
      </c>
      <c r="C15" s="1">
        <v>7</v>
      </c>
      <c r="D15" s="1">
        <v>23</v>
      </c>
      <c r="E15" s="1">
        <f>SUM(C15:D15)</f>
        <v>30</v>
      </c>
      <c r="F15" s="1"/>
      <c r="G15" s="1"/>
      <c r="H15" s="1" t="s">
        <v>10</v>
      </c>
      <c r="I15" s="3">
        <f>D14*C15/E16</f>
        <v>2.38</v>
      </c>
      <c r="J15" s="6" t="s">
        <v>20</v>
      </c>
      <c r="K15" s="1"/>
      <c r="L15" s="1"/>
    </row>
    <row r="16" spans="1:12" ht="13.5">
      <c r="A16" s="8"/>
      <c r="B16" s="2" t="s">
        <v>0</v>
      </c>
      <c r="C16" s="1">
        <f>SUM(C14:C15)</f>
        <v>43</v>
      </c>
      <c r="D16" s="1">
        <f>SUM(D14:D15)</f>
        <v>57</v>
      </c>
      <c r="E16" s="1">
        <f>SUM(E14:E15)</f>
        <v>100</v>
      </c>
      <c r="F16" s="1"/>
      <c r="G16" s="1"/>
      <c r="H16" s="1" t="s">
        <v>12</v>
      </c>
      <c r="I16" s="3">
        <f>1/(1/C14+1/D14+1/C15+1/D15)</f>
        <v>4.1063554907272355</v>
      </c>
      <c r="J16" s="6" t="s">
        <v>21</v>
      </c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 t="s">
        <v>14</v>
      </c>
      <c r="I17" s="3">
        <f>E14*C16/E16</f>
        <v>30.1</v>
      </c>
      <c r="J17" s="6" t="s">
        <v>22</v>
      </c>
      <c r="K17" s="1"/>
      <c r="L17" s="1"/>
    </row>
    <row r="18" spans="1:12" ht="13.5">
      <c r="A18" s="1"/>
      <c r="B18" s="1"/>
      <c r="C18" s="1"/>
      <c r="D18" s="1"/>
      <c r="E18" s="1"/>
      <c r="F18" s="1"/>
      <c r="G18" s="1"/>
      <c r="H18" s="1" t="s">
        <v>15</v>
      </c>
      <c r="I18" s="3">
        <f>E14*E15*C16*D16/E16^2/(E16-1)</f>
        <v>5.199090909090909</v>
      </c>
      <c r="J18" s="6" t="s">
        <v>23</v>
      </c>
      <c r="K18" s="1"/>
      <c r="L18" s="1"/>
    </row>
    <row r="19" spans="1:12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/>
      <c r="C20" s="1"/>
      <c r="D20" s="1"/>
      <c r="E20" s="1"/>
      <c r="F20" s="1"/>
      <c r="G20" s="1"/>
      <c r="H20" s="1" t="s">
        <v>24</v>
      </c>
      <c r="I20" s="4">
        <f>(I2+I8+I14)/(I3+I9+I15)</f>
        <v>3.2709163346613552</v>
      </c>
      <c r="J20" s="6" t="s">
        <v>39</v>
      </c>
      <c r="K20" s="1"/>
      <c r="L20" s="1"/>
    </row>
    <row r="21" spans="1:12" ht="13.5">
      <c r="A21" s="1"/>
      <c r="B21" s="1"/>
      <c r="C21" s="1"/>
      <c r="D21" s="1"/>
      <c r="E21" s="1"/>
      <c r="F21" s="1"/>
      <c r="G21" s="1"/>
      <c r="H21" s="1"/>
      <c r="I21" s="1"/>
      <c r="J21" s="6"/>
      <c r="K21" s="1"/>
      <c r="L21" s="1"/>
    </row>
    <row r="22" spans="1:12" ht="13.5">
      <c r="A22" s="1"/>
      <c r="B22" s="1"/>
      <c r="C22" s="1"/>
      <c r="D22" s="1"/>
      <c r="E22" s="1"/>
      <c r="F22" s="1"/>
      <c r="G22" s="1" t="s">
        <v>8</v>
      </c>
      <c r="H22" s="5" t="s">
        <v>25</v>
      </c>
      <c r="I22" s="3">
        <f>1/SQRT(I4+I10+I16)</f>
        <v>0.33847850999318896</v>
      </c>
      <c r="J22" s="6" t="s">
        <v>40</v>
      </c>
      <c r="K22" s="1"/>
      <c r="L22" s="1"/>
    </row>
    <row r="23" spans="1:12" ht="13.5">
      <c r="A23" s="1"/>
      <c r="B23" s="1"/>
      <c r="C23" s="1"/>
      <c r="D23" s="1"/>
      <c r="E23" s="1"/>
      <c r="F23" s="1"/>
      <c r="G23" s="1"/>
      <c r="H23" s="1" t="s">
        <v>26</v>
      </c>
      <c r="I23" s="4">
        <f>EXP(LN(I20)-1.96*I22)</f>
        <v>1.6848091456860237</v>
      </c>
      <c r="J23" s="6" t="s">
        <v>41</v>
      </c>
      <c r="K23" s="1"/>
      <c r="L23" s="1"/>
    </row>
    <row r="24" spans="1:12" ht="13.5">
      <c r="A24" s="1"/>
      <c r="B24" s="1"/>
      <c r="C24" s="1"/>
      <c r="D24" s="1"/>
      <c r="E24" s="1"/>
      <c r="F24" s="1"/>
      <c r="G24" s="1"/>
      <c r="H24" s="1" t="s">
        <v>27</v>
      </c>
      <c r="I24" s="4">
        <f>EXP(LN(I20)+1.96*I22)</f>
        <v>6.350211058474566</v>
      </c>
      <c r="J24" s="6" t="s">
        <v>42</v>
      </c>
      <c r="K24" s="1"/>
      <c r="L24" s="1"/>
    </row>
    <row r="25" spans="1:12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"/>
      <c r="B26" s="1"/>
      <c r="C26" s="1"/>
      <c r="D26" s="1"/>
      <c r="E26" s="1"/>
      <c r="F26" s="1"/>
      <c r="G26" s="1" t="s">
        <v>28</v>
      </c>
      <c r="H26" s="1" t="s">
        <v>29</v>
      </c>
      <c r="I26" s="7">
        <f>C2+C8+C14</f>
        <v>53</v>
      </c>
      <c r="J26" s="6" t="s">
        <v>30</v>
      </c>
      <c r="K26" s="1"/>
      <c r="L26" s="1"/>
    </row>
    <row r="27" spans="1:12" ht="13.5">
      <c r="A27" s="1"/>
      <c r="B27" s="1"/>
      <c r="C27" s="1"/>
      <c r="D27" s="1"/>
      <c r="E27" s="1"/>
      <c r="F27" s="1"/>
      <c r="G27" s="1"/>
      <c r="H27" s="1" t="s">
        <v>31</v>
      </c>
      <c r="I27" s="3">
        <f>I5+I11+I17</f>
        <v>41.6</v>
      </c>
      <c r="J27" s="6" t="s">
        <v>43</v>
      </c>
      <c r="K27" s="1"/>
      <c r="L27" s="1"/>
    </row>
    <row r="28" spans="1:12" ht="13.5">
      <c r="A28" s="1"/>
      <c r="B28" s="1"/>
      <c r="C28" s="1"/>
      <c r="D28" s="1"/>
      <c r="E28" s="1"/>
      <c r="F28" s="1"/>
      <c r="G28" s="1"/>
      <c r="H28" s="1" t="s">
        <v>32</v>
      </c>
      <c r="I28" s="3">
        <f>I6+I12+I18</f>
        <v>10.156161616161615</v>
      </c>
      <c r="J28" s="6" t="s">
        <v>44</v>
      </c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 t="s">
        <v>33</v>
      </c>
      <c r="I29" s="3">
        <f>(I26-I27)^2/I28</f>
        <v>12.796172895987905</v>
      </c>
      <c r="J29" s="6" t="s">
        <v>45</v>
      </c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 t="s">
        <v>26</v>
      </c>
      <c r="I30" s="4">
        <f>I20^(1-1.96/SQRT(I29))</f>
        <v>1.7087262577134703</v>
      </c>
      <c r="J30" s="6" t="s">
        <v>46</v>
      </c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 t="s">
        <v>27</v>
      </c>
      <c r="I31" s="4">
        <f>I20^(1+1.96/SQRT(I29))</f>
        <v>6.261326891921931</v>
      </c>
      <c r="J31" s="6" t="s">
        <v>47</v>
      </c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3">
    <mergeCell ref="A2:A4"/>
    <mergeCell ref="A8:A10"/>
    <mergeCell ref="A14:A16"/>
  </mergeCells>
  <printOptions/>
  <pageMargins left="0.787" right="0.787" top="0.984" bottom="0.984" header="0.512" footer="0.51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Yosikazu</dc:creator>
  <cp:keywords/>
  <dc:description/>
  <cp:lastModifiedBy>ojima</cp:lastModifiedBy>
  <dcterms:created xsi:type="dcterms:W3CDTF">2001-09-24T22:13:41Z</dcterms:created>
  <dcterms:modified xsi:type="dcterms:W3CDTF">2009-06-13T09:31:52Z</dcterms:modified>
  <cp:category/>
  <cp:version/>
  <cp:contentType/>
  <cp:contentStatus/>
</cp:coreProperties>
</file>