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3370" windowHeight="6210"/>
  </bookViews>
  <sheets>
    <sheet name="README" sheetId="4" r:id="rId1"/>
    <sheet name="健康寿命の推移の評価表" sheetId="2" r:id="rId2"/>
    <sheet name="評価表の使用上の注意" sheetId="5" r:id="rId3"/>
  </sheets>
  <definedNames>
    <definedName name="_xlnm.Print_Area" localSheetId="1">健康寿命の推移の評価表!$A$1:$F$35</definedName>
  </definedNames>
  <calcPr calcId="145621"/>
</workbook>
</file>

<file path=xl/calcChain.xml><?xml version="1.0" encoding="utf-8"?>
<calcChain xmlns="http://schemas.openxmlformats.org/spreadsheetml/2006/main">
  <c r="Z23" i="2" l="1"/>
  <c r="Z20" i="2"/>
  <c r="L14" i="2"/>
  <c r="B35" i="2"/>
  <c r="K14" i="2"/>
  <c r="K28" i="2"/>
  <c r="V13" i="2"/>
  <c r="E34" i="2"/>
  <c r="P13" i="2"/>
  <c r="U13" i="2"/>
  <c r="O13" i="2"/>
  <c r="N13" i="2"/>
  <c r="D34" i="2"/>
  <c r="L13" i="2"/>
  <c r="B34" i="2"/>
  <c r="K13" i="2"/>
  <c r="K27" i="2"/>
  <c r="L12" i="2"/>
  <c r="L26" i="2"/>
  <c r="K12" i="2"/>
  <c r="K26" i="2"/>
  <c r="L11" i="2"/>
  <c r="L25" i="2"/>
  <c r="K11" i="2"/>
  <c r="K25" i="2"/>
  <c r="W10" i="2"/>
  <c r="F31" i="2"/>
  <c r="L10" i="2"/>
  <c r="O10" i="2"/>
  <c r="P10" i="2"/>
  <c r="U10" i="2"/>
  <c r="K10" i="2"/>
  <c r="K24" i="2"/>
  <c r="Z9" i="2"/>
  <c r="W9" i="2"/>
  <c r="F30" i="2"/>
  <c r="P9" i="2"/>
  <c r="U9" i="2"/>
  <c r="O9" i="2"/>
  <c r="N9" i="2"/>
  <c r="D30" i="2"/>
  <c r="M9" i="2"/>
  <c r="C30" i="2"/>
  <c r="L9" i="2"/>
  <c r="B30" i="2"/>
  <c r="K9" i="2"/>
  <c r="K23" i="2"/>
  <c r="L8" i="2"/>
  <c r="P8" i="2"/>
  <c r="W8" i="2"/>
  <c r="F29" i="2"/>
  <c r="K8" i="2"/>
  <c r="K22" i="2"/>
  <c r="L7" i="2"/>
  <c r="B28" i="2"/>
  <c r="K7" i="2"/>
  <c r="K21" i="2"/>
  <c r="Z6" i="2"/>
  <c r="O6" i="2"/>
  <c r="P6" i="2"/>
  <c r="L6" i="2"/>
  <c r="B27" i="2"/>
  <c r="K6" i="2"/>
  <c r="K20" i="2"/>
  <c r="L5" i="2"/>
  <c r="N5" i="2"/>
  <c r="K5" i="2"/>
  <c r="K19" i="2"/>
  <c r="P25" i="2"/>
  <c r="W25" i="2"/>
  <c r="I32" i="2"/>
  <c r="O25" i="2"/>
  <c r="V25" i="2"/>
  <c r="H32" i="2"/>
  <c r="N25" i="2"/>
  <c r="G32" i="2"/>
  <c r="L22" i="2"/>
  <c r="V11" i="2"/>
  <c r="E32" i="2"/>
  <c r="L21" i="2"/>
  <c r="L24" i="2"/>
  <c r="N11" i="2"/>
  <c r="R11" i="2"/>
  <c r="D32" i="2"/>
  <c r="M14" i="2"/>
  <c r="M8" i="2"/>
  <c r="O11" i="2"/>
  <c r="V14" i="2"/>
  <c r="E35" i="2"/>
  <c r="M7" i="2"/>
  <c r="C28" i="2"/>
  <c r="N8" i="2"/>
  <c r="D29" i="2"/>
  <c r="V8" i="2"/>
  <c r="E29" i="2"/>
  <c r="M10" i="2"/>
  <c r="Q10" i="2"/>
  <c r="P11" i="2"/>
  <c r="M12" i="2"/>
  <c r="M26" i="2"/>
  <c r="O14" i="2"/>
  <c r="W14" i="2"/>
  <c r="F35" i="2"/>
  <c r="B29" i="2"/>
  <c r="M11" i="2"/>
  <c r="M25" i="2"/>
  <c r="R9" i="2"/>
  <c r="W11" i="2"/>
  <c r="F32" i="2"/>
  <c r="N14" i="2"/>
  <c r="D35" i="2"/>
  <c r="O8" i="2"/>
  <c r="N10" i="2"/>
  <c r="R10" i="2"/>
  <c r="V10" i="2"/>
  <c r="E31" i="2"/>
  <c r="N12" i="2"/>
  <c r="D33" i="2"/>
  <c r="V12" i="2"/>
  <c r="E33" i="2"/>
  <c r="P14" i="2"/>
  <c r="Q14" i="2"/>
  <c r="M23" i="2"/>
  <c r="B31" i="2"/>
  <c r="B32" i="2"/>
  <c r="P24" i="2"/>
  <c r="R24" i="2"/>
  <c r="W24" i="2"/>
  <c r="I31" i="2"/>
  <c r="O24" i="2"/>
  <c r="V24" i="2"/>
  <c r="H31" i="2"/>
  <c r="N24" i="2"/>
  <c r="G31" i="2"/>
  <c r="T10" i="2"/>
  <c r="P22" i="2"/>
  <c r="Q22" i="2"/>
  <c r="W22" i="2"/>
  <c r="I29" i="2"/>
  <c r="O22" i="2"/>
  <c r="V22" i="2"/>
  <c r="H29" i="2"/>
  <c r="N22" i="2"/>
  <c r="G29" i="2"/>
  <c r="R14" i="2"/>
  <c r="T14" i="2"/>
  <c r="S14" i="2"/>
  <c r="S10" i="2"/>
  <c r="S11" i="2"/>
  <c r="Q11" i="2"/>
  <c r="U11" i="2"/>
  <c r="C29" i="2"/>
  <c r="M22" i="2"/>
  <c r="C31" i="2"/>
  <c r="M24" i="2"/>
  <c r="C35" i="2"/>
  <c r="M28" i="2"/>
  <c r="U25" i="2"/>
  <c r="R25" i="2"/>
  <c r="C32" i="2"/>
  <c r="Q24" i="2"/>
  <c r="U24" i="2"/>
  <c r="T24" i="2"/>
  <c r="R22" i="2"/>
  <c r="S22" i="2"/>
  <c r="T22" i="2"/>
  <c r="M6" i="2"/>
  <c r="C27" i="2"/>
  <c r="L20" i="2"/>
  <c r="O20" i="2"/>
  <c r="N6" i="2"/>
  <c r="M20" i="2"/>
  <c r="N7" i="2"/>
  <c r="D28" i="2"/>
  <c r="O21" i="2"/>
  <c r="P21" i="2"/>
  <c r="O7" i="2"/>
  <c r="P7" i="2"/>
  <c r="S7" i="2"/>
  <c r="U6" i="2"/>
  <c r="R6" i="2"/>
  <c r="T6" i="2"/>
  <c r="S6" i="2"/>
  <c r="Q6" i="2"/>
  <c r="P26" i="2"/>
  <c r="W26" i="2"/>
  <c r="I33" i="2"/>
  <c r="O26" i="2"/>
  <c r="V26" i="2"/>
  <c r="H33" i="2"/>
  <c r="N26" i="2"/>
  <c r="G33" i="2"/>
  <c r="Q8" i="2"/>
  <c r="U8" i="2"/>
  <c r="R8" i="2"/>
  <c r="S8" i="2"/>
  <c r="T8" i="2"/>
  <c r="D26" i="2"/>
  <c r="S25" i="2"/>
  <c r="Q25" i="2"/>
  <c r="T25" i="2"/>
  <c r="D27" i="2"/>
  <c r="C33" i="2"/>
  <c r="B26" i="2"/>
  <c r="P5" i="2"/>
  <c r="U22" i="2"/>
  <c r="S24" i="2"/>
  <c r="U14" i="2"/>
  <c r="B33" i="2"/>
  <c r="O5" i="2"/>
  <c r="L23" i="2"/>
  <c r="M13" i="2"/>
  <c r="M21" i="2"/>
  <c r="L15" i="2"/>
  <c r="D31" i="2"/>
  <c r="S9" i="2"/>
  <c r="N21" i="2"/>
  <c r="V9" i="2"/>
  <c r="E30" i="2"/>
  <c r="P12" i="2"/>
  <c r="W13" i="2"/>
  <c r="F34" i="2"/>
  <c r="L28" i="2"/>
  <c r="N20" i="2"/>
  <c r="T11" i="2"/>
  <c r="T9" i="2"/>
  <c r="R13" i="2"/>
  <c r="L19" i="2"/>
  <c r="O12" i="2"/>
  <c r="W12" i="2"/>
  <c r="F33" i="2"/>
  <c r="L27" i="2"/>
  <c r="M5" i="2"/>
  <c r="P20" i="2"/>
  <c r="Q9" i="2"/>
  <c r="R21" i="2"/>
  <c r="N15" i="2"/>
  <c r="Q21" i="2"/>
  <c r="R7" i="2"/>
  <c r="T7" i="2"/>
  <c r="U7" i="2"/>
  <c r="Q7" i="2"/>
  <c r="U21" i="2"/>
  <c r="G27" i="2"/>
  <c r="O27" i="2"/>
  <c r="P27" i="2"/>
  <c r="V27" i="2"/>
  <c r="H34" i="2"/>
  <c r="W27" i="2"/>
  <c r="I34" i="2"/>
  <c r="N27" i="2"/>
  <c r="G34" i="2"/>
  <c r="U5" i="2"/>
  <c r="R5" i="2"/>
  <c r="Q5" i="2"/>
  <c r="T5" i="2"/>
  <c r="P15" i="2"/>
  <c r="S5" i="2"/>
  <c r="S15" i="2"/>
  <c r="U26" i="2"/>
  <c r="S26" i="2"/>
  <c r="R26" i="2"/>
  <c r="Q26" i="2"/>
  <c r="T26" i="2"/>
  <c r="N28" i="2"/>
  <c r="G35" i="2"/>
  <c r="V28" i="2"/>
  <c r="H35" i="2"/>
  <c r="P28" i="2"/>
  <c r="O28" i="2"/>
  <c r="W28" i="2"/>
  <c r="I35" i="2"/>
  <c r="O19" i="2"/>
  <c r="N19" i="2"/>
  <c r="L29" i="2"/>
  <c r="Q13" i="2"/>
  <c r="T13" i="2"/>
  <c r="C34" i="2"/>
  <c r="M27" i="2"/>
  <c r="S13" i="2"/>
  <c r="T21" i="2"/>
  <c r="G28" i="2"/>
  <c r="M19" i="2"/>
  <c r="M29" i="2"/>
  <c r="M15" i="2"/>
  <c r="C26" i="2"/>
  <c r="T12" i="2"/>
  <c r="Q12" i="2"/>
  <c r="S12" i="2"/>
  <c r="U12" i="2"/>
  <c r="R12" i="2"/>
  <c r="N23" i="2"/>
  <c r="G30" i="2"/>
  <c r="P23" i="2"/>
  <c r="W23" i="2"/>
  <c r="I30" i="2"/>
  <c r="O23" i="2"/>
  <c r="V23" i="2"/>
  <c r="H30" i="2"/>
  <c r="S21" i="2"/>
  <c r="R20" i="2"/>
  <c r="Q20" i="2"/>
  <c r="S20" i="2"/>
  <c r="U20" i="2"/>
  <c r="T20" i="2"/>
  <c r="O15" i="2"/>
  <c r="Q27" i="2"/>
  <c r="S27" i="2"/>
  <c r="T27" i="2"/>
  <c r="U27" i="2"/>
  <c r="R27" i="2"/>
  <c r="T15" i="2"/>
  <c r="T28" i="2"/>
  <c r="U28" i="2"/>
  <c r="R28" i="2"/>
  <c r="S28" i="2"/>
  <c r="Q28" i="2"/>
  <c r="G26" i="2"/>
  <c r="N29" i="2"/>
  <c r="Q15" i="2"/>
  <c r="Y5" i="2"/>
  <c r="Z7" i="2"/>
  <c r="D18" i="2"/>
  <c r="U23" i="2"/>
  <c r="T23" i="2"/>
  <c r="S23" i="2"/>
  <c r="R23" i="2"/>
  <c r="Q23" i="2"/>
  <c r="O29" i="2"/>
  <c r="R15" i="2"/>
  <c r="P19" i="2"/>
  <c r="U15" i="2"/>
  <c r="Y7" i="2"/>
  <c r="C18" i="2"/>
  <c r="Y8" i="2"/>
  <c r="V5" i="2"/>
  <c r="Z8" i="2"/>
  <c r="R19" i="2"/>
  <c r="R29" i="2"/>
  <c r="P29" i="2"/>
  <c r="Q19" i="2"/>
  <c r="Q29" i="2"/>
  <c r="U19" i="2"/>
  <c r="U29" i="2"/>
  <c r="T19" i="2"/>
  <c r="T29" i="2"/>
  <c r="S19" i="2"/>
  <c r="S29" i="2"/>
  <c r="E26" i="2"/>
  <c r="W5" i="2"/>
  <c r="F26" i="2"/>
  <c r="Y19" i="2"/>
  <c r="Z22" i="2"/>
  <c r="V6" i="2"/>
  <c r="D19" i="2"/>
  <c r="Z11" i="2"/>
  <c r="C19" i="2"/>
  <c r="AC8" i="2"/>
  <c r="AD8" i="2"/>
  <c r="G19" i="2"/>
  <c r="AA8" i="2"/>
  <c r="E19" i="2"/>
  <c r="AB8" i="2"/>
  <c r="F19" i="2"/>
  <c r="Y11" i="2"/>
  <c r="V7" i="2"/>
  <c r="Z21" i="2"/>
  <c r="D20" i="2"/>
  <c r="Y21" i="2"/>
  <c r="C20" i="2"/>
  <c r="Y22" i="2"/>
  <c r="AB22" i="2"/>
  <c r="F21" i="2"/>
  <c r="D21" i="2"/>
  <c r="Z25" i="2"/>
  <c r="E28" i="2"/>
  <c r="W7" i="2"/>
  <c r="F28" i="2"/>
  <c r="D39" i="2"/>
  <c r="Z12" i="2"/>
  <c r="D40" i="2"/>
  <c r="E27" i="2"/>
  <c r="W6" i="2"/>
  <c r="F27" i="2"/>
  <c r="AC11" i="2"/>
  <c r="AD11" i="2"/>
  <c r="G39" i="2"/>
  <c r="Y12" i="2"/>
  <c r="C40" i="2"/>
  <c r="C39" i="2"/>
  <c r="AA11" i="2"/>
  <c r="AB11" i="2"/>
  <c r="V21" i="2"/>
  <c r="H28" i="2"/>
  <c r="AA22" i="2"/>
  <c r="E21" i="2"/>
  <c r="V19" i="2"/>
  <c r="H26" i="2"/>
  <c r="V20" i="2"/>
  <c r="H27" i="2"/>
  <c r="C21" i="2"/>
  <c r="Y25" i="2"/>
  <c r="AB25" i="2"/>
  <c r="Y27" i="2"/>
  <c r="F44" i="2"/>
  <c r="AC22" i="2"/>
  <c r="AD22" i="2"/>
  <c r="G21" i="2"/>
  <c r="AB12" i="2"/>
  <c r="F40" i="2"/>
  <c r="F39" i="2"/>
  <c r="E39" i="2"/>
  <c r="AA12" i="2"/>
  <c r="E40" i="2"/>
  <c r="Z26" i="2"/>
  <c r="D42" i="2"/>
  <c r="D41" i="2"/>
  <c r="W21" i="2"/>
  <c r="I28" i="2"/>
  <c r="W19" i="2"/>
  <c r="I26" i="2"/>
  <c r="AC25" i="2"/>
  <c r="AD25" i="2"/>
  <c r="G41" i="2"/>
  <c r="C41" i="2"/>
  <c r="W20" i="2"/>
  <c r="I27" i="2"/>
  <c r="AA25" i="2"/>
  <c r="AA26" i="2"/>
  <c r="E42" i="2"/>
  <c r="Y26" i="2"/>
  <c r="C42" i="2"/>
  <c r="AB26" i="2"/>
  <c r="F42" i="2"/>
  <c r="F41" i="2"/>
  <c r="E41" i="2"/>
</calcChain>
</file>

<file path=xl/sharedStrings.xml><?xml version="1.0" encoding="utf-8"?>
<sst xmlns="http://schemas.openxmlformats.org/spreadsheetml/2006/main" count="158" uniqueCount="98">
  <si>
    <t>番号</t>
    <rPh sb="0" eb="2">
      <t>バンゴウ</t>
    </rPh>
    <phoneticPr fontId="1"/>
  </si>
  <si>
    <t>利用あり：1
利用なし：0</t>
    <rPh sb="0" eb="2">
      <t>リヨウ</t>
    </rPh>
    <rPh sb="7" eb="9">
      <t>リヨウ</t>
    </rPh>
    <phoneticPr fontId="1"/>
  </si>
  <si>
    <t>西暦年次</t>
    <rPh sb="0" eb="2">
      <t>セイレキ</t>
    </rPh>
    <rPh sb="2" eb="4">
      <t>ネンジ</t>
    </rPh>
    <phoneticPr fontId="1"/>
  </si>
  <si>
    <t>点推定値</t>
    <rPh sb="0" eb="3">
      <t>テンスイテイ</t>
    </rPh>
    <rPh sb="3" eb="4">
      <t>チ</t>
    </rPh>
    <phoneticPr fontId="1"/>
  </si>
  <si>
    <t>95％信頼下限</t>
    <rPh sb="3" eb="5">
      <t>シンライ</t>
    </rPh>
    <rPh sb="5" eb="7">
      <t>カゲン</t>
    </rPh>
    <phoneticPr fontId="1"/>
  </si>
  <si>
    <t>95％信頼上限</t>
    <rPh sb="3" eb="5">
      <t>シンライ</t>
    </rPh>
    <rPh sb="5" eb="7">
      <t>ジョウゲン</t>
    </rPh>
    <phoneticPr fontId="1"/>
  </si>
  <si>
    <t>データ</t>
    <phoneticPr fontId="1"/>
  </si>
  <si>
    <t>x</t>
    <phoneticPr fontId="1"/>
  </si>
  <si>
    <t>w</t>
    <phoneticPr fontId="1"/>
  </si>
  <si>
    <t>n</t>
    <phoneticPr fontId="1"/>
  </si>
  <si>
    <t>No</t>
    <phoneticPr fontId="1"/>
  </si>
  <si>
    <t>Total</t>
    <phoneticPr fontId="1"/>
  </si>
  <si>
    <t>wx</t>
    <phoneticPr fontId="1"/>
  </si>
  <si>
    <t>wxx</t>
    <phoneticPr fontId="1"/>
  </si>
  <si>
    <t>Δ</t>
    <phoneticPr fontId="1"/>
  </si>
  <si>
    <t>α</t>
    <phoneticPr fontId="1"/>
  </si>
  <si>
    <t>β</t>
    <phoneticPr fontId="1"/>
  </si>
  <si>
    <t>Estimate</t>
    <phoneticPr fontId="1"/>
  </si>
  <si>
    <t>se</t>
    <phoneticPr fontId="1"/>
  </si>
  <si>
    <t>Y</t>
    <phoneticPr fontId="1"/>
  </si>
  <si>
    <t>wY</t>
    <phoneticPr fontId="1"/>
  </si>
  <si>
    <t>wxY</t>
    <phoneticPr fontId="1"/>
  </si>
  <si>
    <t>wYY</t>
    <phoneticPr fontId="1"/>
  </si>
  <si>
    <t>Z</t>
    <phoneticPr fontId="1"/>
  </si>
  <si>
    <t>p</t>
    <phoneticPr fontId="1"/>
  </si>
  <si>
    <t>標準誤差</t>
    <rPh sb="0" eb="2">
      <t>ヒョウジュン</t>
    </rPh>
    <rPh sb="2" eb="4">
      <t>ゴサ</t>
    </rPh>
    <phoneticPr fontId="1"/>
  </si>
  <si>
    <t>UL</t>
    <phoneticPr fontId="1"/>
  </si>
  <si>
    <t>観察値</t>
    <rPh sb="0" eb="3">
      <t>カンサツチ</t>
    </rPh>
    <phoneticPr fontId="1"/>
  </si>
  <si>
    <t>差</t>
    <rPh sb="0" eb="1">
      <t>サ</t>
    </rPh>
    <phoneticPr fontId="1"/>
  </si>
  <si>
    <t>difference</t>
    <phoneticPr fontId="1"/>
  </si>
  <si>
    <t xml:space="preserve">データあり：1
データなし：0 </t>
    <phoneticPr fontId="1"/>
  </si>
  <si>
    <t>健康寿命の推移の評価表</t>
    <rPh sb="0" eb="2">
      <t>ケンコウ</t>
    </rPh>
    <rPh sb="2" eb="4">
      <t>ジュミョウ</t>
    </rPh>
    <rPh sb="5" eb="7">
      <t>スイイ</t>
    </rPh>
    <rPh sb="8" eb="10">
      <t>ヒョウカ</t>
    </rPh>
    <rPh sb="10" eb="11">
      <t>ヒョウ</t>
    </rPh>
    <phoneticPr fontId="1"/>
  </si>
  <si>
    <t>結果：</t>
    <rPh sb="0" eb="2">
      <t>ケッカ</t>
    </rPh>
    <phoneticPr fontId="1"/>
  </si>
  <si>
    <t>データ：</t>
    <phoneticPr fontId="1"/>
  </si>
  <si>
    <t>計算</t>
    <rPh sb="0" eb="2">
      <t>ケイサン</t>
    </rPh>
    <phoneticPr fontId="1"/>
  </si>
  <si>
    <t>結果：回帰分析</t>
    <rPh sb="0" eb="2">
      <t>ケッカ</t>
    </rPh>
    <rPh sb="3" eb="5">
      <t>カイキ</t>
    </rPh>
    <rPh sb="5" eb="7">
      <t>ブンセキ</t>
    </rPh>
    <phoneticPr fontId="1"/>
  </si>
  <si>
    <t>期待値</t>
    <rPh sb="0" eb="3">
      <t>キタイチ</t>
    </rPh>
    <phoneticPr fontId="1"/>
  </si>
  <si>
    <t>観察値と期待値</t>
    <rPh sb="0" eb="3">
      <t>カンサツチ</t>
    </rPh>
    <rPh sb="4" eb="7">
      <t>キタイチ</t>
    </rPh>
    <phoneticPr fontId="1"/>
  </si>
  <si>
    <t>結果：期待値</t>
    <rPh sb="0" eb="2">
      <t>ケッカ</t>
    </rPh>
    <rPh sb="3" eb="6">
      <t>キタイチ</t>
    </rPh>
    <phoneticPr fontId="1"/>
  </si>
  <si>
    <t>expected</t>
    <phoneticPr fontId="1"/>
  </si>
  <si>
    <t>90％信頼下限</t>
    <rPh sb="3" eb="5">
      <t>シンライ</t>
    </rPh>
    <rPh sb="5" eb="7">
      <t>カゲン</t>
    </rPh>
    <phoneticPr fontId="1"/>
  </si>
  <si>
    <t>90％信頼上限</t>
    <rPh sb="3" eb="5">
      <t>シンライ</t>
    </rPh>
    <rPh sb="5" eb="7">
      <t>ジョウゲン</t>
    </rPh>
    <phoneticPr fontId="1"/>
  </si>
  <si>
    <t>LL</t>
    <phoneticPr fontId="1"/>
  </si>
  <si>
    <t>片側=</t>
    <rPh sb="0" eb="2">
      <t>カタガワ</t>
    </rPh>
    <phoneticPr fontId="1"/>
  </si>
  <si>
    <t>ｐ値（両側）</t>
    <rPh sb="1" eb="2">
      <t>アタイ</t>
    </rPh>
    <rPh sb="3" eb="5">
      <t>リョウガワ</t>
    </rPh>
    <phoneticPr fontId="1"/>
  </si>
  <si>
    <t>ｐ値（片側）</t>
    <rPh sb="1" eb="2">
      <t>アタイ</t>
    </rPh>
    <rPh sb="3" eb="5">
      <t>カタガワ</t>
    </rPh>
    <phoneticPr fontId="1"/>
  </si>
  <si>
    <t>ｃ</t>
    <phoneticPr fontId="1"/>
  </si>
  <si>
    <t>cβ</t>
    <phoneticPr fontId="1"/>
  </si>
  <si>
    <t>切片</t>
    <rPh sb="0" eb="2">
      <t>セッペン</t>
    </rPh>
    <phoneticPr fontId="1"/>
  </si>
  <si>
    <t>傾き</t>
    <rPh sb="0" eb="1">
      <t>カタム</t>
    </rPh>
    <phoneticPr fontId="1"/>
  </si>
  <si>
    <t>健康な期間の平均</t>
    <rPh sb="0" eb="2">
      <t>ケンコウ</t>
    </rPh>
    <rPh sb="3" eb="5">
      <t>キカン</t>
    </rPh>
    <rPh sb="6" eb="8">
      <t>ヘイキン</t>
    </rPh>
    <phoneticPr fontId="1"/>
  </si>
  <si>
    <t>不健康な期間の平均</t>
    <rPh sb="0" eb="1">
      <t>フ</t>
    </rPh>
    <rPh sb="1" eb="3">
      <t>ケンコウ</t>
    </rPh>
    <rPh sb="4" eb="6">
      <t>キカン</t>
    </rPh>
    <rPh sb="7" eb="9">
      <t>ヘイキン</t>
    </rPh>
    <phoneticPr fontId="1"/>
  </si>
  <si>
    <t>健康な期間の
平均</t>
    <rPh sb="0" eb="2">
      <t>ケンコウ</t>
    </rPh>
    <rPh sb="3" eb="5">
      <t>キカン</t>
    </rPh>
    <rPh sb="7" eb="9">
      <t>ヘイキン</t>
    </rPh>
    <phoneticPr fontId="1"/>
  </si>
  <si>
    <t>不健康な期間の
平均</t>
    <rPh sb="0" eb="1">
      <t>フ</t>
    </rPh>
    <rPh sb="1" eb="3">
      <t>ケンコウ</t>
    </rPh>
    <rPh sb="4" eb="6">
      <t>キカン</t>
    </rPh>
    <rPh sb="8" eb="10">
      <t>ヘイキン</t>
    </rPh>
    <phoneticPr fontId="1"/>
  </si>
  <si>
    <t>「平均寿命の増加分を上回る健康寿命の増加」の目標達成の判定：</t>
    <rPh sb="22" eb="24">
      <t>モクヒョウ</t>
    </rPh>
    <rPh sb="24" eb="26">
      <t>タッセイ</t>
    </rPh>
    <rPh sb="27" eb="29">
      <t>ハンテイ</t>
    </rPh>
    <phoneticPr fontId="1"/>
  </si>
  <si>
    <t>10年間の変化</t>
    <rPh sb="2" eb="3">
      <t>ネン</t>
    </rPh>
    <rPh sb="3" eb="4">
      <t>アイダ</t>
    </rPh>
    <rPh sb="5" eb="7">
      <t>ヘンカ</t>
    </rPh>
    <phoneticPr fontId="1"/>
  </si>
  <si>
    <t>傾き（1年間の変化）と10年間の変化と90％信頼区間、片側ｐ値</t>
    <rPh sb="0" eb="1">
      <t>カタム</t>
    </rPh>
    <rPh sb="4" eb="5">
      <t>ネン</t>
    </rPh>
    <rPh sb="5" eb="6">
      <t>アイダ</t>
    </rPh>
    <rPh sb="7" eb="9">
      <t>ヘンカ</t>
    </rPh>
    <rPh sb="13" eb="14">
      <t>ネン</t>
    </rPh>
    <rPh sb="14" eb="15">
      <t>アイダ</t>
    </rPh>
    <rPh sb="16" eb="18">
      <t>ヘンカ</t>
    </rPh>
    <rPh sb="22" eb="24">
      <t>シンライ</t>
    </rPh>
    <rPh sb="24" eb="26">
      <t>クカン</t>
    </rPh>
    <rPh sb="27" eb="29">
      <t>カタガワ</t>
    </rPh>
    <rPh sb="30" eb="31">
      <t>アタイ</t>
    </rPh>
    <phoneticPr fontId="1"/>
  </si>
  <si>
    <t>シート</t>
    <phoneticPr fontId="6"/>
  </si>
  <si>
    <t>内容</t>
    <rPh sb="0" eb="2">
      <t>ナイヨウ</t>
    </rPh>
    <phoneticPr fontId="6"/>
  </si>
  <si>
    <t>（循環器疾患・糖尿病等生活習慣病対策総合研究事業）による</t>
  </si>
  <si>
    <t>健康寿命の推移の評価プログラム</t>
    <rPh sb="0" eb="2">
      <t>ケンコウ</t>
    </rPh>
    <rPh sb="2" eb="4">
      <t>ジュミョウ</t>
    </rPh>
    <rPh sb="5" eb="7">
      <t>スイイ</t>
    </rPh>
    <rPh sb="8" eb="10">
      <t>ヒョウカ</t>
    </rPh>
    <phoneticPr fontId="6"/>
  </si>
  <si>
    <t>健康寿命と不健康寿命について、2年以上の観察値と信頼区間を入力すると、健康寿命の推移の評価結果が出力されます。</t>
    <rPh sb="0" eb="2">
      <t>ケンコウ</t>
    </rPh>
    <rPh sb="2" eb="4">
      <t>ジュミョウ</t>
    </rPh>
    <rPh sb="5" eb="8">
      <t>フケンコウ</t>
    </rPh>
    <rPh sb="8" eb="10">
      <t>ジュミョウ</t>
    </rPh>
    <rPh sb="16" eb="17">
      <t>ネン</t>
    </rPh>
    <rPh sb="17" eb="19">
      <t>イジョウ</t>
    </rPh>
    <rPh sb="20" eb="23">
      <t>カンサツチ</t>
    </rPh>
    <rPh sb="24" eb="26">
      <t>シンライ</t>
    </rPh>
    <rPh sb="26" eb="28">
      <t>クカン</t>
    </rPh>
    <rPh sb="29" eb="31">
      <t>ニュウリョク</t>
    </rPh>
    <rPh sb="40" eb="42">
      <t>スイイ</t>
    </rPh>
    <rPh sb="43" eb="45">
      <t>ヒョウカ</t>
    </rPh>
    <rPh sb="45" eb="47">
      <t>ケッカ</t>
    </rPh>
    <rPh sb="48" eb="50">
      <t>シュツリョク</t>
    </rPh>
    <phoneticPr fontId="6"/>
  </si>
  <si>
    <t>評価表の使用上の注意</t>
    <rPh sb="0" eb="2">
      <t>ヒョウカ</t>
    </rPh>
    <rPh sb="2" eb="3">
      <t>ヒョウ</t>
    </rPh>
    <rPh sb="4" eb="7">
      <t>シヨウジョウ</t>
    </rPh>
    <rPh sb="8" eb="10">
      <t>チュウイ</t>
    </rPh>
    <phoneticPr fontId="6"/>
  </si>
  <si>
    <t>平成29年度厚生労働科学研究費補助金</t>
    <phoneticPr fontId="3"/>
  </si>
  <si>
    <t>「健康寿命及び地域格差の要因分析と健康増進対策の効果検証に関する研究」班</t>
    <phoneticPr fontId="3"/>
  </si>
  <si>
    <t>　分担研究課題「健康寿命の全国推移の算定・評価に関する研究」</t>
    <rPh sb="1" eb="3">
      <t>ブンタン</t>
    </rPh>
    <rPh sb="3" eb="5">
      <t>ケンキュウ</t>
    </rPh>
    <rPh sb="5" eb="7">
      <t>カダイ</t>
    </rPh>
    <phoneticPr fontId="3"/>
  </si>
  <si>
    <t>・画面を右に動かすと、途中の計算結果が表示される［紫色セル］。セルを変更しない（保護されている）。</t>
    <rPh sb="6" eb="7">
      <t>ウゴ</t>
    </rPh>
    <rPh sb="11" eb="13">
      <t>トチュウ</t>
    </rPh>
    <rPh sb="14" eb="16">
      <t>ケイサン</t>
    </rPh>
    <rPh sb="16" eb="18">
      <t>ケッカ</t>
    </rPh>
    <rPh sb="34" eb="36">
      <t>ヘンコウ</t>
    </rPh>
    <phoneticPr fontId="6"/>
  </si>
  <si>
    <t>健康寿命の推移の評価表</t>
    <rPh sb="0" eb="2">
      <t>ケンコウ</t>
    </rPh>
    <rPh sb="2" eb="4">
      <t>ジュミョウ</t>
    </rPh>
    <rPh sb="5" eb="7">
      <t>スイイ</t>
    </rPh>
    <rPh sb="8" eb="10">
      <t>ヒョウカ</t>
    </rPh>
    <rPh sb="10" eb="11">
      <t>ヒョウ</t>
    </rPh>
    <phoneticPr fontId="6"/>
  </si>
  <si>
    <t>「健康寿命の推移の評価表」シートの使用方法</t>
    <rPh sb="1" eb="3">
      <t>ケンコウ</t>
    </rPh>
    <rPh sb="3" eb="5">
      <t>ジュミョウ</t>
    </rPh>
    <rPh sb="6" eb="8">
      <t>スイイ</t>
    </rPh>
    <rPh sb="9" eb="11">
      <t>ヒョウカ</t>
    </rPh>
    <rPh sb="11" eb="12">
      <t>ヒョウ</t>
    </rPh>
    <rPh sb="17" eb="19">
      <t>シヨウ</t>
    </rPh>
    <rPh sb="19" eb="21">
      <t>ホウホウ</t>
    </rPh>
    <phoneticPr fontId="6"/>
  </si>
  <si>
    <t>・画面の「データ」がデータの入力用セル［白色セル］で、画面の「結果」が評価結果の表示用セル［水色セル］である。</t>
    <rPh sb="31" eb="33">
      <t>ケッカ</t>
    </rPh>
    <rPh sb="35" eb="37">
      <t>ヒョウカ</t>
    </rPh>
    <rPh sb="37" eb="39">
      <t>ケッカ</t>
    </rPh>
    <rPh sb="46" eb="48">
      <t>ミズイロ</t>
    </rPh>
    <phoneticPr fontId="6"/>
  </si>
  <si>
    <t>・入力用セルのデータを変更すると、ただちに、表示用セルに評価結果が表示される。</t>
    <rPh sb="11" eb="13">
      <t>ヘンコウ</t>
    </rPh>
    <rPh sb="28" eb="30">
      <t>ヒョウカ</t>
    </rPh>
    <rPh sb="30" eb="32">
      <t>ケッカ</t>
    </rPh>
    <rPh sb="33" eb="35">
      <t>ヒョウジ</t>
    </rPh>
    <phoneticPr fontId="6"/>
  </si>
  <si>
    <t>重み付き線型回帰分析（重みは分散の逆数）の推定値</t>
    <rPh sb="0" eb="1">
      <t>オモ</t>
    </rPh>
    <rPh sb="2" eb="3">
      <t>ツ</t>
    </rPh>
    <rPh sb="4" eb="6">
      <t>センケイ</t>
    </rPh>
    <rPh sb="6" eb="8">
      <t>カイキ</t>
    </rPh>
    <rPh sb="8" eb="10">
      <t>ブンセキ</t>
    </rPh>
    <rPh sb="11" eb="12">
      <t>オモ</t>
    </rPh>
    <rPh sb="14" eb="16">
      <t>ブンサン</t>
    </rPh>
    <rPh sb="17" eb="19">
      <t>ギャクスウ</t>
    </rPh>
    <rPh sb="21" eb="24">
      <t>スイテイチ</t>
    </rPh>
    <phoneticPr fontId="1"/>
  </si>
  <si>
    <t>・平成29年度の分担研究報告書「健康寿命の全国推移の算定・評価に関する研究―全国と都道府県の推移―」を参照する。</t>
    <phoneticPr fontId="3"/>
  </si>
  <si>
    <t>・「データ」において、各行の「データあり：1、データなし：0」に「1」または「0」を入力する。</t>
    <rPh sb="11" eb="13">
      <t>カクギョウ</t>
    </rPh>
    <rPh sb="42" eb="44">
      <t>ニュウリョク</t>
    </rPh>
    <phoneticPr fontId="3"/>
  </si>
  <si>
    <t>「健康寿命の推移の評価表」シートの使用方法：「データ」の入力上の注意</t>
    <rPh sb="6" eb="8">
      <t>スイイ</t>
    </rPh>
    <rPh sb="9" eb="11">
      <t>ヒョウカ</t>
    </rPh>
    <rPh sb="28" eb="30">
      <t>ニュウリョク</t>
    </rPh>
    <rPh sb="30" eb="31">
      <t>ジョウ</t>
    </rPh>
    <rPh sb="32" eb="34">
      <t>チュウイ</t>
    </rPh>
    <phoneticPr fontId="6"/>
  </si>
  <si>
    <t>・「西暦年次」に、年次順に、年次を入力する。</t>
    <rPh sb="2" eb="4">
      <t>セイレキ</t>
    </rPh>
    <rPh sb="4" eb="6">
      <t>ネンジ</t>
    </rPh>
    <rPh sb="9" eb="11">
      <t>ネンジ</t>
    </rPh>
    <rPh sb="11" eb="12">
      <t>ジュン</t>
    </rPh>
    <rPh sb="14" eb="16">
      <t>ネンジ</t>
    </rPh>
    <rPh sb="17" eb="19">
      <t>ニュウリョク</t>
    </rPh>
    <phoneticPr fontId="6"/>
  </si>
  <si>
    <t>・「データ」としては、年次別、健康寿命と不健康寿命の算定結果である。</t>
    <rPh sb="11" eb="13">
      <t>ネンジ</t>
    </rPh>
    <rPh sb="13" eb="14">
      <t>ベツ</t>
    </rPh>
    <rPh sb="15" eb="17">
      <t>ケンコウ</t>
    </rPh>
    <rPh sb="17" eb="19">
      <t>ジュミョウ</t>
    </rPh>
    <rPh sb="20" eb="23">
      <t>フケンコウ</t>
    </rPh>
    <rPh sb="23" eb="25">
      <t>ジュミョウ</t>
    </rPh>
    <rPh sb="26" eb="28">
      <t>サンテイ</t>
    </rPh>
    <rPh sb="28" eb="30">
      <t>ケッカ</t>
    </rPh>
    <phoneticPr fontId="6"/>
  </si>
  <si>
    <t>・データは2～10年分である。年次の間隔が揃っていなくともよい。たとえば、2010、2013、2014年など。</t>
    <rPh sb="9" eb="10">
      <t>ネン</t>
    </rPh>
    <rPh sb="10" eb="11">
      <t>ブン</t>
    </rPh>
    <rPh sb="15" eb="17">
      <t>ネンジ</t>
    </rPh>
    <rPh sb="18" eb="20">
      <t>カンカク</t>
    </rPh>
    <rPh sb="21" eb="22">
      <t>ソロ</t>
    </rPh>
    <rPh sb="51" eb="52">
      <t>ネン</t>
    </rPh>
    <phoneticPr fontId="6"/>
  </si>
  <si>
    <t>・「健康な期間の平均」と「不健康な期間の平均」のデータは、『健康寿命の算定プログラム』の出力から得られる。</t>
    <rPh sb="2" eb="4">
      <t>ケンコウ</t>
    </rPh>
    <rPh sb="5" eb="7">
      <t>キカン</t>
    </rPh>
    <rPh sb="8" eb="10">
      <t>ヘイキン</t>
    </rPh>
    <rPh sb="13" eb="16">
      <t>フケンコウ</t>
    </rPh>
    <rPh sb="17" eb="19">
      <t>キカン</t>
    </rPh>
    <rPh sb="20" eb="22">
      <t>ヘイキン</t>
    </rPh>
    <rPh sb="48" eb="49">
      <t>エ</t>
    </rPh>
    <phoneticPr fontId="3"/>
  </si>
  <si>
    <t>・「観察値」、「95％信頼下限」と「95％信頼上限」のデータは、少数点以下2桁またはそれ以上とする。</t>
    <rPh sb="2" eb="5">
      <t>カンサツチ</t>
    </rPh>
    <rPh sb="11" eb="13">
      <t>シンライ</t>
    </rPh>
    <rPh sb="13" eb="15">
      <t>カゲン</t>
    </rPh>
    <rPh sb="21" eb="23">
      <t>シンライ</t>
    </rPh>
    <rPh sb="23" eb="25">
      <t>ジョウゲン</t>
    </rPh>
    <rPh sb="32" eb="35">
      <t>ショウスウテン</t>
    </rPh>
    <rPh sb="35" eb="37">
      <t>イカ</t>
    </rPh>
    <rPh sb="38" eb="39">
      <t>ケタ</t>
    </rPh>
    <rPh sb="44" eb="46">
      <t>イジョウ</t>
    </rPh>
    <phoneticPr fontId="6"/>
  </si>
  <si>
    <t>「健康寿命の推移の評価表」シートを適用する健康寿命の指標</t>
    <rPh sb="1" eb="3">
      <t>ケンコウ</t>
    </rPh>
    <rPh sb="3" eb="5">
      <t>ジュミョウ</t>
    </rPh>
    <rPh sb="6" eb="8">
      <t>スイイ</t>
    </rPh>
    <rPh sb="9" eb="11">
      <t>ヒョウカ</t>
    </rPh>
    <rPh sb="11" eb="12">
      <t>ヒョウ</t>
    </rPh>
    <rPh sb="17" eb="19">
      <t>テキヨウ</t>
    </rPh>
    <rPh sb="21" eb="23">
      <t>ケンコウ</t>
    </rPh>
    <rPh sb="23" eb="25">
      <t>ジュミョウ</t>
    </rPh>
    <rPh sb="26" eb="28">
      <t>シヒョウ</t>
    </rPh>
    <phoneticPr fontId="6"/>
  </si>
  <si>
    <t>・健康寿命の指標に広く適用できる。たとえば、下記の指標など。</t>
    <rPh sb="1" eb="3">
      <t>ケンコウ</t>
    </rPh>
    <rPh sb="3" eb="5">
      <t>ジュミョウ</t>
    </rPh>
    <rPh sb="6" eb="8">
      <t>シヒョウ</t>
    </rPh>
    <rPh sb="9" eb="10">
      <t>ヒロ</t>
    </rPh>
    <rPh sb="11" eb="13">
      <t>テキヨウ</t>
    </rPh>
    <rPh sb="22" eb="24">
      <t>カキ</t>
    </rPh>
    <rPh sb="25" eb="27">
      <t>シヒョウ</t>
    </rPh>
    <phoneticPr fontId="6"/>
  </si>
  <si>
    <t>　　「日常生活に制限のない期間の平均」</t>
    <rPh sb="3" eb="5">
      <t>ニチジョウ</t>
    </rPh>
    <rPh sb="5" eb="7">
      <t>セイカツ</t>
    </rPh>
    <rPh sb="8" eb="10">
      <t>セイゲン</t>
    </rPh>
    <rPh sb="13" eb="15">
      <t>キカン</t>
    </rPh>
    <rPh sb="16" eb="18">
      <t>ヘイキン</t>
    </rPh>
    <phoneticPr fontId="6"/>
  </si>
  <si>
    <t>　　「自分が健康であると自覚している期間の平均」</t>
    <rPh sb="3" eb="5">
      <t>ジブン</t>
    </rPh>
    <rPh sb="6" eb="8">
      <t>ケンコウ</t>
    </rPh>
    <rPh sb="12" eb="14">
      <t>ジカク</t>
    </rPh>
    <rPh sb="18" eb="20">
      <t>キカン</t>
    </rPh>
    <rPh sb="21" eb="23">
      <t>ヘイキン</t>
    </rPh>
    <phoneticPr fontId="6"/>
  </si>
  <si>
    <t>　　「日常生活動作が自立している期間の平均」</t>
    <phoneticPr fontId="3"/>
  </si>
  <si>
    <t>　　65歳の「日常生活動作が自立している期間の平均」</t>
    <rPh sb="4" eb="5">
      <t>サイ</t>
    </rPh>
    <phoneticPr fontId="6"/>
  </si>
  <si>
    <t>・「結果」としては、推移の分析結果の概要、および、推移の評価結果である。</t>
    <rPh sb="2" eb="4">
      <t>ケッカ</t>
    </rPh>
    <rPh sb="10" eb="12">
      <t>スイイ</t>
    </rPh>
    <rPh sb="13" eb="15">
      <t>ブンセキ</t>
    </rPh>
    <rPh sb="15" eb="17">
      <t>ケッカ</t>
    </rPh>
    <rPh sb="18" eb="20">
      <t>ガイヨウ</t>
    </rPh>
    <rPh sb="25" eb="27">
      <t>スイイ</t>
    </rPh>
    <rPh sb="28" eb="30">
      <t>ヒョウカ</t>
    </rPh>
    <rPh sb="30" eb="32">
      <t>ケッカ</t>
    </rPh>
    <phoneticPr fontId="3"/>
  </si>
  <si>
    <t>「健康寿命の推移の評価表」シートの使用方法：「結果」の解釈上の注意</t>
    <rPh sb="6" eb="8">
      <t>スイイ</t>
    </rPh>
    <rPh sb="9" eb="11">
      <t>ヒョウカ</t>
    </rPh>
    <rPh sb="23" eb="25">
      <t>ケッカ</t>
    </rPh>
    <rPh sb="27" eb="29">
      <t>カイシャク</t>
    </rPh>
    <rPh sb="29" eb="30">
      <t>ジョウ</t>
    </rPh>
    <rPh sb="31" eb="33">
      <t>チュウイ</t>
    </rPh>
    <phoneticPr fontId="6"/>
  </si>
  <si>
    <t>・「重み付き線型回帰分析（重みは分散の逆数）の推定値」は、推移の分析結果の概要である。</t>
    <rPh sb="29" eb="31">
      <t>スイイ</t>
    </rPh>
    <rPh sb="32" eb="34">
      <t>ブンセキ</t>
    </rPh>
    <rPh sb="34" eb="36">
      <t>ケッカ</t>
    </rPh>
    <rPh sb="37" eb="39">
      <t>ガイヨウ</t>
    </rPh>
    <phoneticPr fontId="3"/>
  </si>
  <si>
    <t>・「観察値と期待値」では、データの観察値とモデルによる期待値の一致性をみる。</t>
    <rPh sb="2" eb="4">
      <t>カンサツ</t>
    </rPh>
    <rPh sb="4" eb="5">
      <t>チ</t>
    </rPh>
    <rPh sb="6" eb="9">
      <t>キタイチ</t>
    </rPh>
    <rPh sb="17" eb="20">
      <t>カンサツチ</t>
    </rPh>
    <rPh sb="27" eb="29">
      <t>キタイ</t>
    </rPh>
    <rPh sb="29" eb="30">
      <t>アタイ</t>
    </rPh>
    <rPh sb="31" eb="33">
      <t>イッチ</t>
    </rPh>
    <rPh sb="33" eb="34">
      <t>セイ</t>
    </rPh>
    <phoneticPr fontId="6"/>
  </si>
  <si>
    <t>・「傾き（1年間の変化）と10年間の変化と90％信頼区間、片側ｐ値」は、推移の評価結果である。</t>
    <rPh sb="36" eb="38">
      <t>スイイ</t>
    </rPh>
    <rPh sb="39" eb="41">
      <t>ヒョウカ</t>
    </rPh>
    <rPh sb="41" eb="43">
      <t>ケッカ</t>
    </rPh>
    <phoneticPr fontId="6"/>
  </si>
  <si>
    <t>健康寿命の推移の評価表の使用上の注意を示します。
たとえば、入力データなど。</t>
    <rPh sb="0" eb="2">
      <t>ケンコウ</t>
    </rPh>
    <rPh sb="2" eb="4">
      <t>ジュミョウ</t>
    </rPh>
    <rPh sb="5" eb="7">
      <t>スイイ</t>
    </rPh>
    <rPh sb="8" eb="10">
      <t>ヒョウカ</t>
    </rPh>
    <rPh sb="10" eb="11">
      <t>ヒョウ</t>
    </rPh>
    <rPh sb="12" eb="14">
      <t>シヨウ</t>
    </rPh>
    <rPh sb="14" eb="15">
      <t>ジョウ</t>
    </rPh>
    <rPh sb="16" eb="18">
      <t>チュウイ</t>
    </rPh>
    <rPh sb="19" eb="20">
      <t>シメ</t>
    </rPh>
    <rPh sb="30" eb="32">
      <t>ニュウリョク</t>
    </rPh>
    <phoneticPr fontId="6"/>
  </si>
  <si>
    <t>・健康寿命と不健康寿命の推移は有意水準5％の片側検定（それぞれ上側と下側）で判定している。すなわち、</t>
    <rPh sb="1" eb="3">
      <t>ケンコウ</t>
    </rPh>
    <rPh sb="3" eb="5">
      <t>ジュミョウ</t>
    </rPh>
    <rPh sb="6" eb="9">
      <t>フケンコウ</t>
    </rPh>
    <rPh sb="9" eb="11">
      <t>ジュミョウ</t>
    </rPh>
    <rPh sb="12" eb="14">
      <t>スイイ</t>
    </rPh>
    <rPh sb="15" eb="17">
      <t>ユウイ</t>
    </rPh>
    <rPh sb="17" eb="19">
      <t>スイジュン</t>
    </rPh>
    <rPh sb="22" eb="24">
      <t>カタガワ</t>
    </rPh>
    <rPh sb="24" eb="26">
      <t>ケンテイ</t>
    </rPh>
    <rPh sb="31" eb="33">
      <t>ウワガワ</t>
    </rPh>
    <rPh sb="34" eb="36">
      <t>シタガワ</t>
    </rPh>
    <rPh sb="38" eb="40">
      <t>ハンテイ</t>
    </rPh>
    <phoneticPr fontId="3"/>
  </si>
  <si>
    <t>　　「健康な期間の平均」の「傾き」の「90％信頼下限」が0以上のとき、健康寿命が延伸傾向と判定する。</t>
    <rPh sb="3" eb="5">
      <t>ケンコウ</t>
    </rPh>
    <rPh sb="6" eb="8">
      <t>キカン</t>
    </rPh>
    <rPh sb="9" eb="11">
      <t>ヘイキン</t>
    </rPh>
    <rPh sb="14" eb="15">
      <t>カタム</t>
    </rPh>
    <rPh sb="22" eb="24">
      <t>シンライ</t>
    </rPh>
    <rPh sb="24" eb="26">
      <t>カゲン</t>
    </rPh>
    <rPh sb="29" eb="31">
      <t>イジョウ</t>
    </rPh>
    <rPh sb="35" eb="37">
      <t>ケンコウ</t>
    </rPh>
    <rPh sb="37" eb="39">
      <t>ジュミョウ</t>
    </rPh>
    <rPh sb="40" eb="42">
      <t>エンシン</t>
    </rPh>
    <rPh sb="42" eb="44">
      <t>ケイコウ</t>
    </rPh>
    <rPh sb="45" eb="47">
      <t>ハンテイ</t>
    </rPh>
    <phoneticPr fontId="3"/>
  </si>
  <si>
    <t>　　「不健康な期間の平均」の「傾き」の「90％信頼上限」が0未満のとき、不健康寿命が短縮傾向と判定する。</t>
    <rPh sb="3" eb="4">
      <t>フ</t>
    </rPh>
    <rPh sb="4" eb="6">
      <t>ケンコウ</t>
    </rPh>
    <rPh sb="7" eb="9">
      <t>キカン</t>
    </rPh>
    <rPh sb="10" eb="12">
      <t>ヘイキン</t>
    </rPh>
    <rPh sb="15" eb="16">
      <t>カタム</t>
    </rPh>
    <rPh sb="23" eb="25">
      <t>シンライ</t>
    </rPh>
    <rPh sb="25" eb="27">
      <t>ジョウゲン</t>
    </rPh>
    <rPh sb="30" eb="32">
      <t>ミマン</t>
    </rPh>
    <rPh sb="36" eb="37">
      <t>フ</t>
    </rPh>
    <rPh sb="37" eb="39">
      <t>ケンコウ</t>
    </rPh>
    <rPh sb="39" eb="41">
      <t>ジュミョウ</t>
    </rPh>
    <rPh sb="42" eb="44">
      <t>タンシュク</t>
    </rPh>
    <rPh sb="44" eb="46">
      <t>ケイコウ</t>
    </rPh>
    <rPh sb="47" eb="49">
      <t>ハンテイ</t>
    </rPh>
    <phoneticPr fontId="3"/>
  </si>
  <si>
    <t>・「平均寿命の増加分を上回る健康寿命の増加」の目標達成は、不健康寿命の短縮傾向の判定と同一とする。</t>
    <rPh sb="2" eb="4">
      <t>ヘイキン</t>
    </rPh>
    <rPh sb="4" eb="6">
      <t>ジュミョウ</t>
    </rPh>
    <rPh sb="7" eb="9">
      <t>ゾウカ</t>
    </rPh>
    <rPh sb="9" eb="10">
      <t>ブン</t>
    </rPh>
    <rPh sb="11" eb="13">
      <t>ウワマワ</t>
    </rPh>
    <rPh sb="14" eb="16">
      <t>ケンコウ</t>
    </rPh>
    <rPh sb="16" eb="18">
      <t>ジュミョウ</t>
    </rPh>
    <rPh sb="19" eb="21">
      <t>ゾウカ</t>
    </rPh>
    <rPh sb="23" eb="25">
      <t>モクヒョウ</t>
    </rPh>
    <rPh sb="25" eb="27">
      <t>タッセイ</t>
    </rPh>
    <rPh sb="29" eb="32">
      <t>フケンコウ</t>
    </rPh>
    <rPh sb="32" eb="34">
      <t>ジュミョウ</t>
    </rPh>
    <rPh sb="35" eb="37">
      <t>タンシュク</t>
    </rPh>
    <rPh sb="37" eb="39">
      <t>ケイコウ</t>
    </rPh>
    <rPh sb="40" eb="42">
      <t>ハンテイ</t>
    </rPh>
    <rPh sb="43" eb="45">
      <t>ドウイツ</t>
    </rPh>
    <phoneticPr fontId="6"/>
  </si>
  <si>
    <t>判定=</t>
    <rPh sb="0" eb="2">
      <t>ハンテイ</t>
    </rPh>
    <phoneticPr fontId="2"/>
  </si>
  <si>
    <t>　　　判定結果は「目標達成といえる」または「目標達成といえない」と表示する。</t>
    <rPh sb="3" eb="5">
      <t>ハンテイ</t>
    </rPh>
    <rPh sb="5" eb="7">
      <t>ケッカ</t>
    </rPh>
    <rPh sb="9" eb="11">
      <t>モクヒョウ</t>
    </rPh>
    <rPh sb="11" eb="13">
      <t>タッセイ</t>
    </rPh>
    <rPh sb="22" eb="24">
      <t>モクヒョウ</t>
    </rPh>
    <rPh sb="24" eb="26">
      <t>タッセイ</t>
    </rPh>
    <rPh sb="33" eb="35">
      <t>ヒョウジ</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</si>
</sst>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_ "/>
    <numFmt numFmtId="178" formatCode="0.0_ "/>
    <numFmt numFmtId="179" formatCode="0.000_ "/>
    <numFmt numFmtId="180" formatCode="0.00_);[Red]\(0.00\)"/>
    <numFmt numFmtId="181" formatCode="0.000_);[Red]\(0.000\)"/>
    <numFmt numFmtId="182" formatCode="0_);[Red]\(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2"/>
      <name val="ＭＳ ゴシック"/>
      <family val="3"/>
      <charset val="128"/>
    </font>
    <font>
      <sz val="6"/>
      <name val="ＭＳ 明朝"/>
      <family val="1"/>
      <charset val="128"/>
    </font>
    <font>
      <sz val="11"/>
      <color rgb="FF000000"/>
      <name val="ＭＳ 明朝"/>
      <family val="1"/>
      <charset val="128"/>
    </font>
    <font>
      <sz val="12"/>
      <color theme="1"/>
      <name val="ＭＳ Ｐゴシック"/>
      <family val="3"/>
      <charset val="128"/>
      <scheme val="minor"/>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CCFF"/>
        <bgColor theme="5" tint="0.79995117038483843"/>
      </patternFill>
    </fill>
    <fill>
      <patternFill patternType="solid">
        <fgColor rgb="FFFFCCFF"/>
        <bgColor indexed="64"/>
      </patternFill>
    </fill>
  </fills>
  <borders count="54">
    <border>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9" fontId="0" fillId="3" borderId="1" xfId="0" applyNumberForma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0" fillId="0" borderId="0" xfId="0" applyNumberFormat="1">
      <alignment vertical="center"/>
    </xf>
    <xf numFmtId="178" fontId="0" fillId="0" borderId="0" xfId="0" applyNumberFormat="1">
      <alignment vertical="center"/>
    </xf>
    <xf numFmtId="176" fontId="0" fillId="0" borderId="0" xfId="0" applyNumberFormat="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177" fontId="0" fillId="4" borderId="6" xfId="0" applyNumberFormat="1" applyFill="1" applyBorder="1" applyAlignment="1">
      <alignment vertical="center"/>
    </xf>
    <xf numFmtId="180" fontId="0" fillId="4" borderId="1" xfId="0" applyNumberFormat="1" applyFill="1" applyBorder="1">
      <alignment vertical="center"/>
    </xf>
    <xf numFmtId="181" fontId="0" fillId="4" borderId="1" xfId="0" applyNumberFormat="1" applyFill="1" applyBorder="1" applyAlignment="1">
      <alignment vertical="center"/>
    </xf>
    <xf numFmtId="180" fontId="0" fillId="4" borderId="7" xfId="0" applyNumberFormat="1" applyFill="1" applyBorder="1">
      <alignment vertical="center"/>
    </xf>
    <xf numFmtId="177" fontId="0" fillId="4" borderId="8" xfId="0" applyNumberFormat="1" applyFill="1" applyBorder="1">
      <alignment vertical="center"/>
    </xf>
    <xf numFmtId="0" fontId="0" fillId="0" borderId="0" xfId="0" applyAlignment="1">
      <alignment horizontal="center"/>
    </xf>
    <xf numFmtId="0" fontId="0" fillId="0" borderId="0" xfId="0" applyAlignment="1"/>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82" fontId="0" fillId="4" borderId="12" xfId="0" applyNumberFormat="1" applyFill="1" applyBorder="1" applyAlignment="1">
      <alignment horizontal="center" vertical="center"/>
    </xf>
    <xf numFmtId="182" fontId="0" fillId="4" borderId="12" xfId="0" applyNumberFormat="1" applyFill="1" applyBorder="1" applyAlignment="1">
      <alignment vertical="center"/>
    </xf>
    <xf numFmtId="177" fontId="0" fillId="4" borderId="12" xfId="0" applyNumberFormat="1" applyFill="1" applyBorder="1">
      <alignment vertical="center"/>
    </xf>
    <xf numFmtId="177" fontId="0" fillId="4" borderId="13" xfId="0" applyNumberFormat="1" applyFill="1" applyBorder="1">
      <alignment vertical="center"/>
    </xf>
    <xf numFmtId="0" fontId="0" fillId="4" borderId="14" xfId="0" applyFill="1" applyBorder="1" applyAlignment="1">
      <alignment horizontal="center" vertical="center"/>
    </xf>
    <xf numFmtId="182" fontId="0" fillId="4" borderId="14" xfId="0" applyNumberFormat="1" applyFill="1" applyBorder="1" applyAlignment="1">
      <alignment vertical="center"/>
    </xf>
    <xf numFmtId="177" fontId="0" fillId="4" borderId="14" xfId="0" applyNumberFormat="1" applyFill="1" applyBorder="1">
      <alignment vertical="center"/>
    </xf>
    <xf numFmtId="177" fontId="0" fillId="4" borderId="15" xfId="0" applyNumberFormat="1" applyFill="1" applyBorder="1">
      <alignment vertical="center"/>
    </xf>
    <xf numFmtId="0" fontId="0" fillId="4" borderId="16" xfId="0" applyFill="1" applyBorder="1" applyAlignment="1">
      <alignment horizontal="center" vertical="center"/>
    </xf>
    <xf numFmtId="182" fontId="0" fillId="4" borderId="16" xfId="0" applyNumberFormat="1" applyFill="1" applyBorder="1" applyAlignment="1">
      <alignment vertical="center"/>
    </xf>
    <xf numFmtId="177" fontId="0" fillId="4" borderId="16" xfId="0" applyNumberFormat="1" applyFill="1" applyBorder="1">
      <alignment vertical="center"/>
    </xf>
    <xf numFmtId="177" fontId="0" fillId="4" borderId="17" xfId="0" applyNumberFormat="1" applyFill="1" applyBorder="1">
      <alignment vertical="center"/>
    </xf>
    <xf numFmtId="0" fontId="0" fillId="0" borderId="18" xfId="0" applyBorder="1" applyAlignment="1">
      <alignment horizontal="center"/>
    </xf>
    <xf numFmtId="176" fontId="0" fillId="0" borderId="18" xfId="0" applyNumberFormat="1" applyBorder="1" applyAlignment="1">
      <alignment horizontal="center"/>
    </xf>
    <xf numFmtId="178" fontId="0" fillId="0" borderId="18" xfId="0" applyNumberFormat="1" applyBorder="1" applyAlignment="1"/>
    <xf numFmtId="177" fontId="0" fillId="0" borderId="18" xfId="0" applyNumberFormat="1" applyBorder="1" applyAlignment="1"/>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8" xfId="0" applyNumberFormat="1" applyFill="1" applyBorder="1" applyAlignment="1">
      <alignment horizontal="center" vertical="center"/>
    </xf>
    <xf numFmtId="178" fontId="0" fillId="5" borderId="8" xfId="0" applyNumberFormat="1" applyFill="1" applyBorder="1">
      <alignment vertical="center"/>
    </xf>
    <xf numFmtId="177" fontId="0" fillId="5" borderId="8" xfId="0" applyNumberFormat="1" applyFill="1" applyBorder="1">
      <alignment vertical="center"/>
    </xf>
    <xf numFmtId="177" fontId="0" fillId="5" borderId="7" xfId="0" applyNumberFormat="1" applyFill="1" applyBorder="1">
      <alignment vertical="center"/>
    </xf>
    <xf numFmtId="177" fontId="0" fillId="5" borderId="3" xfId="0" applyNumberFormat="1" applyFill="1" applyBorder="1">
      <alignment vertical="center"/>
    </xf>
    <xf numFmtId="176" fontId="0" fillId="3" borderId="19" xfId="0" applyNumberFormat="1" applyFill="1" applyBorder="1" applyAlignment="1">
      <alignment horizontal="center" vertical="center"/>
    </xf>
    <xf numFmtId="176" fontId="0" fillId="5" borderId="20" xfId="0" applyNumberFormat="1" applyFill="1" applyBorder="1" applyAlignment="1">
      <alignment horizontal="center" vertical="center"/>
    </xf>
    <xf numFmtId="178" fontId="0" fillId="5" borderId="20" xfId="0" applyNumberFormat="1" applyFill="1" applyBorder="1">
      <alignment vertical="center"/>
    </xf>
    <xf numFmtId="177" fontId="0" fillId="5" borderId="20" xfId="0" applyNumberFormat="1" applyFill="1" applyBorder="1">
      <alignment vertical="center"/>
    </xf>
    <xf numFmtId="177" fontId="0" fillId="5" borderId="21" xfId="0" applyNumberFormat="1" applyFill="1" applyBorder="1">
      <alignment vertical="center"/>
    </xf>
    <xf numFmtId="177" fontId="0" fillId="5" borderId="19" xfId="0" applyNumberFormat="1" applyFill="1" applyBorder="1">
      <alignment vertical="center"/>
    </xf>
    <xf numFmtId="0" fontId="0" fillId="5" borderId="20" xfId="0" applyFill="1" applyBorder="1">
      <alignment vertical="center"/>
    </xf>
    <xf numFmtId="0" fontId="0" fillId="5" borderId="21" xfId="0" applyFill="1" applyBorder="1">
      <alignment vertical="center"/>
    </xf>
    <xf numFmtId="176" fontId="0" fillId="3" borderId="11" xfId="0" applyNumberFormat="1" applyFill="1" applyBorder="1" applyAlignment="1">
      <alignment horizontal="center" vertical="center"/>
    </xf>
    <xf numFmtId="176" fontId="0" fillId="5" borderId="16" xfId="0" applyNumberFormat="1" applyFill="1" applyBorder="1" applyAlignment="1">
      <alignment horizontal="center" vertical="center"/>
    </xf>
    <xf numFmtId="178" fontId="0" fillId="5" borderId="16" xfId="0" applyNumberFormat="1" applyFill="1" applyBorder="1">
      <alignment vertical="center"/>
    </xf>
    <xf numFmtId="177" fontId="0" fillId="5" borderId="16" xfId="0" applyNumberFormat="1" applyFill="1" applyBorder="1">
      <alignment vertical="center"/>
    </xf>
    <xf numFmtId="177" fontId="0" fillId="5" borderId="17" xfId="0" applyNumberFormat="1" applyFill="1" applyBorder="1">
      <alignment vertical="center"/>
    </xf>
    <xf numFmtId="177" fontId="0" fillId="5" borderId="11" xfId="0" applyNumberFormat="1" applyFill="1" applyBorder="1">
      <alignment vertical="center"/>
    </xf>
    <xf numFmtId="0" fontId="0" fillId="5" borderId="16" xfId="0" applyFill="1" applyBorder="1">
      <alignment vertical="center"/>
    </xf>
    <xf numFmtId="0" fontId="0" fillId="5" borderId="17" xfId="0" applyFill="1" applyBorder="1">
      <alignment vertical="center"/>
    </xf>
    <xf numFmtId="176" fontId="0" fillId="3" borderId="22" xfId="0" applyNumberFormat="1" applyFill="1" applyBorder="1" applyAlignment="1">
      <alignment horizontal="center" vertical="center"/>
    </xf>
    <xf numFmtId="176" fontId="0" fillId="5" borderId="23" xfId="0" applyNumberFormat="1" applyFill="1" applyBorder="1" applyAlignment="1">
      <alignment horizontal="center" vertical="center"/>
    </xf>
    <xf numFmtId="178" fontId="0" fillId="5" borderId="23" xfId="0" applyNumberFormat="1" applyFill="1" applyBorder="1">
      <alignment vertical="center"/>
    </xf>
    <xf numFmtId="177" fontId="0" fillId="5" borderId="23" xfId="0" applyNumberFormat="1" applyFill="1" applyBorder="1">
      <alignment vertical="center"/>
    </xf>
    <xf numFmtId="177" fontId="0" fillId="5" borderId="24" xfId="0" applyNumberFormat="1" applyFill="1" applyBorder="1">
      <alignment vertical="center"/>
    </xf>
    <xf numFmtId="177" fontId="0" fillId="5" borderId="22" xfId="0" applyNumberFormat="1" applyFill="1" applyBorder="1">
      <alignment vertical="center"/>
    </xf>
    <xf numFmtId="0" fontId="0" fillId="5" borderId="23" xfId="0" applyFill="1" applyBorder="1">
      <alignment vertical="center"/>
    </xf>
    <xf numFmtId="0" fontId="0" fillId="5" borderId="24" xfId="0" applyFill="1" applyBorder="1">
      <alignment vertical="center"/>
    </xf>
    <xf numFmtId="0" fontId="0" fillId="0" borderId="0" xfId="0" applyBorder="1" applyAlignment="1"/>
    <xf numFmtId="0" fontId="0" fillId="0" borderId="25" xfId="0" applyFill="1" applyBorder="1">
      <alignment vertical="center"/>
    </xf>
    <xf numFmtId="0" fontId="0" fillId="0" borderId="0" xfId="0" applyFill="1" applyBorder="1">
      <alignment vertical="center"/>
    </xf>
    <xf numFmtId="0" fontId="0" fillId="3" borderId="26" xfId="0" applyFill="1" applyBorder="1" applyAlignment="1">
      <alignment horizontal="center" vertical="center"/>
    </xf>
    <xf numFmtId="0" fontId="0" fillId="5" borderId="27" xfId="0" applyFill="1" applyBorder="1">
      <alignment vertical="center"/>
    </xf>
    <xf numFmtId="0" fontId="0" fillId="5" borderId="28" xfId="0" applyFill="1" applyBorder="1">
      <alignment vertical="center"/>
    </xf>
    <xf numFmtId="0" fontId="0" fillId="3" borderId="19" xfId="0" applyNumberFormat="1" applyFill="1" applyBorder="1" applyAlignment="1">
      <alignment horizontal="center" vertical="center"/>
    </xf>
    <xf numFmtId="0" fontId="0" fillId="3" borderId="22" xfId="0" applyFill="1" applyBorder="1" applyAlignment="1">
      <alignment horizontal="center" vertical="center"/>
    </xf>
    <xf numFmtId="0" fontId="0" fillId="0" borderId="0" xfId="0" applyBorder="1" applyAlignment="1">
      <alignment horizontal="center"/>
    </xf>
    <xf numFmtId="180" fontId="0" fillId="0" borderId="0" xfId="0" applyNumberFormat="1" applyBorder="1" applyAlignment="1"/>
    <xf numFmtId="180" fontId="0" fillId="0" borderId="0" xfId="0" applyNumberFormat="1" applyBorder="1">
      <alignment vertical="center"/>
    </xf>
    <xf numFmtId="0" fontId="0" fillId="0" borderId="0" xfId="0" applyBorder="1">
      <alignment vertical="center"/>
    </xf>
    <xf numFmtId="177" fontId="0" fillId="4" borderId="8" xfId="0" applyNumberFormat="1" applyFill="1" applyBorder="1" applyAlignment="1">
      <alignment vertical="center"/>
    </xf>
    <xf numFmtId="181" fontId="0" fillId="4" borderId="7" xfId="0" applyNumberFormat="1" applyFill="1" applyBorder="1" applyAlignment="1">
      <alignment vertical="center"/>
    </xf>
    <xf numFmtId="0" fontId="0" fillId="3" borderId="26" xfId="0" applyNumberFormat="1" applyFill="1" applyBorder="1" applyAlignment="1">
      <alignment horizontal="center" vertical="center"/>
    </xf>
    <xf numFmtId="177" fontId="0" fillId="5" borderId="27" xfId="0" applyNumberFormat="1" applyFill="1" applyBorder="1">
      <alignment vertical="center"/>
    </xf>
    <xf numFmtId="181" fontId="0" fillId="5" borderId="23" xfId="0" applyNumberFormat="1" applyFill="1" applyBorder="1" applyAlignment="1">
      <alignment vertical="center"/>
    </xf>
    <xf numFmtId="181" fontId="0" fillId="5" borderId="23" xfId="0" applyNumberFormat="1" applyFill="1" applyBorder="1">
      <alignment vertical="center"/>
    </xf>
    <xf numFmtId="182" fontId="0" fillId="5" borderId="23" xfId="0" applyNumberFormat="1" applyFill="1" applyBorder="1" applyAlignment="1">
      <alignment vertical="center"/>
    </xf>
    <xf numFmtId="179" fontId="0" fillId="5" borderId="29" xfId="0" applyNumberFormat="1" applyFill="1" applyBorder="1" applyAlignment="1">
      <alignment vertical="center"/>
    </xf>
    <xf numFmtId="179" fontId="0" fillId="5" borderId="20" xfId="0" applyNumberFormat="1" applyFill="1" applyBorder="1" applyAlignment="1">
      <alignment vertical="center"/>
    </xf>
    <xf numFmtId="179" fontId="0" fillId="5" borderId="21" xfId="0" applyNumberFormat="1" applyFill="1" applyBorder="1" applyAlignment="1">
      <alignment vertical="center"/>
    </xf>
    <xf numFmtId="0" fontId="0" fillId="3" borderId="30" xfId="0" applyNumberFormat="1" applyFill="1" applyBorder="1" applyAlignment="1">
      <alignment horizontal="center" vertical="center"/>
    </xf>
    <xf numFmtId="177" fontId="0" fillId="5" borderId="29" xfId="0" applyNumberFormat="1" applyFill="1" applyBorder="1">
      <alignment vertical="center"/>
    </xf>
    <xf numFmtId="179" fontId="0" fillId="5" borderId="31" xfId="0" applyNumberFormat="1" applyFill="1" applyBorder="1" applyAlignment="1">
      <alignment vertical="center"/>
    </xf>
    <xf numFmtId="181" fontId="0" fillId="5" borderId="27" xfId="0" applyNumberFormat="1" applyFill="1" applyBorder="1" applyAlignment="1">
      <alignment vertical="center"/>
    </xf>
    <xf numFmtId="181" fontId="0" fillId="5" borderId="27" xfId="0" applyNumberFormat="1" applyFill="1" applyBorder="1">
      <alignment vertical="center"/>
    </xf>
    <xf numFmtId="0" fontId="0" fillId="3" borderId="8" xfId="0" applyFill="1" applyBorder="1" applyAlignment="1">
      <alignment horizontal="center" vertical="center" wrapText="1"/>
    </xf>
    <xf numFmtId="181" fontId="0" fillId="0" borderId="0" xfId="0" applyNumberFormat="1" applyFill="1" applyBorder="1" applyAlignment="1">
      <alignment vertical="center"/>
    </xf>
    <xf numFmtId="177" fontId="0" fillId="4" borderId="4" xfId="0" applyNumberFormat="1" applyFill="1" applyBorder="1" applyAlignment="1">
      <alignment vertical="center"/>
    </xf>
    <xf numFmtId="181" fontId="0" fillId="4" borderId="5" xfId="0" applyNumberFormat="1" applyFill="1" applyBorder="1" applyAlignment="1">
      <alignment vertical="center"/>
    </xf>
    <xf numFmtId="0" fontId="0" fillId="0" borderId="0" xfId="0" applyFill="1" applyBorder="1" applyAlignment="1">
      <alignment horizontal="center" vertical="center"/>
    </xf>
    <xf numFmtId="180" fontId="0" fillId="0" borderId="0" xfId="0" applyNumberFormat="1" applyFill="1" applyBorder="1">
      <alignment vertical="center"/>
    </xf>
    <xf numFmtId="0" fontId="0" fillId="3" borderId="4"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6" xfId="0" applyFill="1" applyBorder="1" applyAlignment="1">
      <alignment horizontal="center" vertical="center" wrapText="1"/>
    </xf>
    <xf numFmtId="0" fontId="0" fillId="0" borderId="12" xfId="0" applyBorder="1" applyAlignment="1" applyProtection="1">
      <alignment horizontal="center" vertical="center"/>
      <protection locked="0"/>
    </xf>
    <xf numFmtId="176" fontId="0" fillId="0" borderId="12" xfId="0" applyNumberFormat="1" applyBorder="1" applyAlignment="1" applyProtection="1">
      <alignment vertical="center"/>
      <protection locked="0"/>
    </xf>
    <xf numFmtId="177" fontId="0" fillId="0" borderId="12" xfId="0" applyNumberFormat="1" applyBorder="1" applyProtection="1">
      <alignment vertical="center"/>
      <protection locked="0"/>
    </xf>
    <xf numFmtId="177" fontId="0" fillId="0" borderId="13" xfId="0" applyNumberFormat="1" applyBorder="1" applyProtection="1">
      <alignment vertical="center"/>
      <protection locked="0"/>
    </xf>
    <xf numFmtId="0" fontId="0" fillId="0" borderId="16" xfId="0" applyBorder="1" applyAlignment="1" applyProtection="1">
      <alignment horizontal="center" vertical="center"/>
      <protection locked="0"/>
    </xf>
    <xf numFmtId="176" fontId="0" fillId="0" borderId="16" xfId="0" applyNumberFormat="1" applyBorder="1" applyAlignment="1" applyProtection="1">
      <alignment vertical="center"/>
      <protection locked="0"/>
    </xf>
    <xf numFmtId="177" fontId="0" fillId="0" borderId="16" xfId="0" applyNumberFormat="1" applyBorder="1" applyProtection="1">
      <alignment vertical="center"/>
      <protection locked="0"/>
    </xf>
    <xf numFmtId="177" fontId="0" fillId="0" borderId="17" xfId="0" applyNumberFormat="1" applyBorder="1" applyProtection="1">
      <alignment vertical="center"/>
      <protection locked="0"/>
    </xf>
    <xf numFmtId="0" fontId="0" fillId="0" borderId="14" xfId="0" applyBorder="1" applyAlignment="1" applyProtection="1">
      <alignment horizontal="center" vertical="center"/>
      <protection locked="0"/>
    </xf>
    <xf numFmtId="176" fontId="0" fillId="0" borderId="14" xfId="0" applyNumberFormat="1" applyBorder="1" applyAlignment="1" applyProtection="1">
      <alignment vertical="center"/>
      <protection locked="0"/>
    </xf>
    <xf numFmtId="177" fontId="0" fillId="0" borderId="14" xfId="0" applyNumberFormat="1" applyBorder="1" applyProtection="1">
      <alignment vertical="center"/>
      <protection locked="0"/>
    </xf>
    <xf numFmtId="177" fontId="0" fillId="0" borderId="15" xfId="0" applyNumberFormat="1" applyBorder="1" applyProtection="1">
      <alignment vertical="center"/>
      <protection locked="0"/>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2" borderId="33" xfId="0" applyFont="1" applyFill="1" applyBorder="1" applyAlignment="1" applyProtection="1">
      <alignment vertical="center"/>
    </xf>
    <xf numFmtId="0" fontId="4" fillId="2" borderId="34" xfId="0" applyFont="1" applyFill="1" applyBorder="1" applyAlignment="1" applyProtection="1">
      <alignment vertical="center"/>
    </xf>
    <xf numFmtId="0" fontId="4" fillId="2" borderId="34" xfId="0" applyFont="1" applyFill="1" applyBorder="1" applyAlignment="1" applyProtection="1">
      <alignment horizontal="right" vertical="center"/>
    </xf>
    <xf numFmtId="0" fontId="4" fillId="2" borderId="35" xfId="0" applyFont="1" applyFill="1" applyBorder="1" applyAlignment="1" applyProtection="1">
      <alignment horizontal="right" vertical="center"/>
    </xf>
    <xf numFmtId="0" fontId="4" fillId="2" borderId="36"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2" borderId="36" xfId="0" applyFont="1" applyFill="1" applyBorder="1" applyAlignment="1" applyProtection="1">
      <alignment horizontal="right" vertical="center"/>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vertical="center" wrapText="1"/>
    </xf>
    <xf numFmtId="0" fontId="4" fillId="2" borderId="37" xfId="0" applyFont="1" applyFill="1" applyBorder="1" applyAlignment="1" applyProtection="1">
      <alignment vertical="center"/>
    </xf>
    <xf numFmtId="0" fontId="4" fillId="2" borderId="38" xfId="0" applyFont="1" applyFill="1" applyBorder="1" applyAlignment="1" applyProtection="1">
      <alignment vertical="center"/>
    </xf>
    <xf numFmtId="0" fontId="4" fillId="0" borderId="39"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0" fillId="0" borderId="0" xfId="0" applyBorder="1" applyAlignment="1" applyProtection="1">
      <alignment vertical="center" wrapText="1"/>
    </xf>
    <xf numFmtId="0" fontId="7" fillId="0" borderId="18" xfId="0" applyFont="1" applyFill="1" applyBorder="1" applyAlignment="1">
      <alignment vertical="center"/>
    </xf>
    <xf numFmtId="0" fontId="0" fillId="0" borderId="18" xfId="0" applyFill="1" applyBorder="1" applyAlignment="1">
      <alignment vertical="center"/>
    </xf>
    <xf numFmtId="0" fontId="0" fillId="3" borderId="40" xfId="0" applyFill="1" applyBorder="1" applyAlignment="1">
      <alignment horizontal="center" vertical="center"/>
    </xf>
    <xf numFmtId="0" fontId="0" fillId="5" borderId="41" xfId="0" applyFill="1" applyBorder="1">
      <alignment vertical="center"/>
    </xf>
    <xf numFmtId="0" fontId="0" fillId="5" borderId="42" xfId="0" applyFill="1" applyBorder="1">
      <alignment vertical="center"/>
    </xf>
    <xf numFmtId="176" fontId="0" fillId="5" borderId="41" xfId="0" applyNumberFormat="1" applyFill="1" applyBorder="1">
      <alignment vertical="center"/>
    </xf>
    <xf numFmtId="177" fontId="0" fillId="5" borderId="41" xfId="0" applyNumberFormat="1" applyFill="1" applyBorder="1">
      <alignment vertical="center"/>
    </xf>
    <xf numFmtId="0" fontId="5" fillId="6" borderId="43"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4" fillId="0" borderId="6" xfId="0" applyFont="1" applyFill="1" applyBorder="1" applyAlignment="1" applyProtection="1">
      <alignment vertical="center" wrapText="1"/>
    </xf>
    <xf numFmtId="0" fontId="0" fillId="0" borderId="6" xfId="0" applyBorder="1" applyAlignment="1" applyProtection="1">
      <alignment vertical="center" wrapText="1"/>
    </xf>
    <xf numFmtId="0" fontId="0" fillId="3" borderId="2" xfId="0" applyFill="1" applyBorder="1" applyAlignment="1">
      <alignment horizontal="center" vertical="center" wrapText="1"/>
    </xf>
    <xf numFmtId="0" fontId="0" fillId="0" borderId="3" xfId="0" applyBorder="1" applyAlignment="1">
      <alignment horizontal="center" vertical="center" wrapText="1"/>
    </xf>
    <xf numFmtId="0" fontId="0" fillId="3" borderId="3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45" xfId="0" applyFill="1" applyBorder="1" applyAlignment="1">
      <alignment horizontal="center" vertical="center" wrapText="1"/>
    </xf>
    <xf numFmtId="0" fontId="8" fillId="7" borderId="43" xfId="0" applyFont="1" applyFill="1" applyBorder="1" applyAlignment="1">
      <alignment horizontal="center" vertical="center" wrapText="1"/>
    </xf>
    <xf numFmtId="0" fontId="8" fillId="0" borderId="34" xfId="0" applyFont="1"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7" fillId="0" borderId="0" xfId="0" applyFont="1" applyFill="1" applyBorder="1" applyAlignment="1">
      <alignment horizontal="left" vertical="center" wrapText="1" indent="2"/>
    </xf>
    <xf numFmtId="0" fontId="0" fillId="0" borderId="0" xfId="0" applyAlignment="1">
      <alignment horizontal="left" vertical="center" wrapText="1" indent="2"/>
    </xf>
    <xf numFmtId="0" fontId="0" fillId="0" borderId="39" xfId="0" applyBorder="1" applyAlignment="1">
      <alignment horizontal="left" vertical="center" wrapText="1" indent="2"/>
    </xf>
    <xf numFmtId="0" fontId="0" fillId="7" borderId="43" xfId="0" applyFill="1" applyBorder="1" applyAlignment="1">
      <alignment horizontal="center" vertical="center"/>
    </xf>
    <xf numFmtId="0" fontId="0" fillId="7" borderId="44" xfId="0" applyFill="1" applyBorder="1" applyAlignment="1">
      <alignment horizontal="center" vertical="center"/>
    </xf>
    <xf numFmtId="0" fontId="5" fillId="7" borderId="43" xfId="0" applyFont="1" applyFill="1" applyBorder="1" applyAlignment="1" applyProtection="1">
      <alignment horizontal="center" vertical="center" wrapText="1"/>
    </xf>
    <xf numFmtId="0" fontId="5" fillId="7" borderId="34"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xf>
    <xf numFmtId="0" fontId="4" fillId="0" borderId="33" xfId="0" applyFont="1" applyBorder="1" applyAlignment="1" applyProtection="1">
      <alignment vertical="center" wrapText="1"/>
    </xf>
    <xf numFmtId="0" fontId="4" fillId="0" borderId="51"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52" xfId="0" applyFont="1" applyBorder="1" applyAlignment="1" applyProtection="1">
      <alignment vertical="center" wrapText="1"/>
    </xf>
    <xf numFmtId="0" fontId="0" fillId="0" borderId="0" xfId="0" applyBorder="1" applyAlignment="1" applyProtection="1">
      <alignment vertical="center" wrapText="1"/>
    </xf>
    <xf numFmtId="0" fontId="0" fillId="0" borderId="39" xfId="0" applyBorder="1" applyAlignment="1" applyProtection="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0" xfId="0" applyBorder="1" applyAlignment="1">
      <alignment vertical="center" wrapText="1"/>
    </xf>
    <xf numFmtId="0" fontId="4" fillId="0" borderId="37" xfId="0" applyFont="1" applyBorder="1" applyAlignment="1" applyProtection="1">
      <alignment vertical="center" wrapText="1"/>
    </xf>
    <xf numFmtId="0" fontId="0" fillId="0" borderId="53" xfId="0" applyBorder="1" applyAlignment="1" applyProtection="1">
      <alignment vertical="center" wrapText="1"/>
    </xf>
    <xf numFmtId="0" fontId="0" fillId="0" borderId="38" xfId="0" applyBorder="1" applyAlignment="1" applyProtection="1">
      <alignment vertical="center" wrapText="1"/>
    </xf>
    <xf numFmtId="0" fontId="0" fillId="0" borderId="51" xfId="0" applyBorder="1" applyAlignment="1" applyProtection="1">
      <alignment vertical="center" wrapText="1"/>
    </xf>
    <xf numFmtId="0" fontId="0" fillId="0" borderId="35" xfId="0" applyBorder="1" applyAlignment="1" applyProtection="1">
      <alignment vertical="center" wrapText="1"/>
    </xf>
    <xf numFmtId="0" fontId="0" fillId="0" borderId="53" xfId="0" applyBorder="1" applyAlignment="1">
      <alignment vertical="center" wrapText="1"/>
    </xf>
    <xf numFmtId="0" fontId="0" fillId="0" borderId="3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tabSelected="1" workbookViewId="0">
      <selection activeCell="H17" sqref="H17"/>
    </sheetView>
  </sheetViews>
  <sheetFormatPr defaultRowHeight="13.5" x14ac:dyDescent="0.15"/>
  <cols>
    <col min="1" max="1" width="3.625" style="116" customWidth="1"/>
    <col min="2" max="2" width="4.625" style="116" customWidth="1"/>
    <col min="3" max="3" width="3.625" style="116" customWidth="1"/>
    <col min="4" max="4" width="12.625" style="116" customWidth="1"/>
    <col min="5" max="5" width="14.625" style="116" customWidth="1"/>
    <col min="6" max="6" width="59" style="116" customWidth="1"/>
    <col min="7" max="7" width="3.625" style="116" customWidth="1"/>
    <col min="8" max="8" width="4.625" style="116" customWidth="1"/>
    <col min="9" max="9" width="3.625" style="116" customWidth="1"/>
    <col min="10" max="16384" width="9" style="116"/>
  </cols>
  <sheetData>
    <row r="1" spans="2:8" ht="15" customHeight="1" x14ac:dyDescent="0.15">
      <c r="H1" s="117"/>
    </row>
    <row r="2" spans="2:8" ht="15" customHeight="1" x14ac:dyDescent="0.15">
      <c r="B2" s="118"/>
      <c r="C2" s="119"/>
      <c r="D2" s="119"/>
      <c r="E2" s="119"/>
      <c r="F2" s="119"/>
      <c r="G2" s="120"/>
      <c r="H2" s="121"/>
    </row>
    <row r="3" spans="2:8" ht="15" customHeight="1" x14ac:dyDescent="0.15">
      <c r="B3" s="122"/>
      <c r="C3" s="123"/>
      <c r="D3" s="124"/>
      <c r="E3" s="124"/>
      <c r="F3" s="125">
        <v>2018.3</v>
      </c>
      <c r="G3" s="125"/>
      <c r="H3" s="126"/>
    </row>
    <row r="4" spans="2:8" ht="30" customHeight="1" x14ac:dyDescent="0.15">
      <c r="B4" s="122"/>
      <c r="C4" s="123"/>
      <c r="D4" s="141" t="s">
        <v>60</v>
      </c>
      <c r="E4" s="142"/>
      <c r="F4" s="143"/>
      <c r="G4" s="125"/>
      <c r="H4" s="122"/>
    </row>
    <row r="5" spans="2:8" ht="15" customHeight="1" x14ac:dyDescent="0.15">
      <c r="B5" s="122"/>
      <c r="C5" s="123"/>
      <c r="D5" s="124"/>
      <c r="E5" s="124"/>
      <c r="F5" s="124"/>
      <c r="G5" s="124"/>
      <c r="H5" s="122"/>
    </row>
    <row r="6" spans="2:8" ht="15" customHeight="1" x14ac:dyDescent="0.15">
      <c r="B6" s="122"/>
      <c r="C6" s="123"/>
      <c r="D6" s="144" t="s">
        <v>57</v>
      </c>
      <c r="E6" s="145"/>
      <c r="F6" s="127" t="s">
        <v>58</v>
      </c>
      <c r="G6" s="123"/>
      <c r="H6" s="122"/>
    </row>
    <row r="7" spans="2:8" ht="45" customHeight="1" x14ac:dyDescent="0.15">
      <c r="B7" s="122"/>
      <c r="C7" s="123"/>
      <c r="D7" s="146" t="s">
        <v>67</v>
      </c>
      <c r="E7" s="147"/>
      <c r="F7" s="128" t="s">
        <v>61</v>
      </c>
      <c r="G7" s="123"/>
      <c r="H7" s="122"/>
    </row>
    <row r="8" spans="2:8" ht="45" customHeight="1" x14ac:dyDescent="0.15">
      <c r="B8" s="122"/>
      <c r="C8" s="123"/>
      <c r="D8" s="146" t="s">
        <v>62</v>
      </c>
      <c r="E8" s="147"/>
      <c r="F8" s="128" t="s">
        <v>91</v>
      </c>
      <c r="G8" s="123"/>
      <c r="H8" s="122"/>
    </row>
    <row r="9" spans="2:8" ht="15" customHeight="1" x14ac:dyDescent="0.15">
      <c r="B9" s="122"/>
      <c r="C9" s="123"/>
      <c r="D9" s="123"/>
      <c r="E9" s="123"/>
      <c r="F9" s="123"/>
      <c r="G9" s="123"/>
      <c r="H9" s="122"/>
    </row>
    <row r="10" spans="2:8" ht="15" customHeight="1" x14ac:dyDescent="0.15">
      <c r="B10" s="122"/>
      <c r="C10" s="123"/>
      <c r="D10" s="123"/>
      <c r="E10" s="123"/>
      <c r="F10" s="123"/>
      <c r="G10" s="123"/>
      <c r="H10" s="122"/>
    </row>
    <row r="11" spans="2:8" ht="15" customHeight="1" x14ac:dyDescent="0.15">
      <c r="B11" s="122"/>
      <c r="C11" s="123"/>
      <c r="D11" s="124"/>
      <c r="E11" s="124" t="s">
        <v>63</v>
      </c>
      <c r="F11" s="124"/>
      <c r="G11" s="124"/>
      <c r="H11" s="122"/>
    </row>
    <row r="12" spans="2:8" ht="15" customHeight="1" x14ac:dyDescent="0.15">
      <c r="B12" s="122"/>
      <c r="C12" s="123"/>
      <c r="D12" s="124"/>
      <c r="E12" s="124" t="s">
        <v>59</v>
      </c>
      <c r="F12" s="124"/>
      <c r="G12" s="124"/>
      <c r="H12" s="122"/>
    </row>
    <row r="13" spans="2:8" ht="15" customHeight="1" x14ac:dyDescent="0.15">
      <c r="B13" s="122"/>
      <c r="C13" s="123"/>
      <c r="D13" s="124"/>
      <c r="E13" s="124" t="s">
        <v>64</v>
      </c>
      <c r="F13" s="124"/>
      <c r="G13" s="124"/>
      <c r="H13" s="122"/>
    </row>
    <row r="14" spans="2:8" ht="15" customHeight="1" x14ac:dyDescent="0.15">
      <c r="B14" s="122"/>
      <c r="C14" s="123"/>
      <c r="D14" s="124"/>
      <c r="E14" s="124" t="s">
        <v>65</v>
      </c>
      <c r="F14" s="124"/>
      <c r="G14" s="124"/>
      <c r="H14" s="122"/>
    </row>
    <row r="15" spans="2:8" ht="15" customHeight="1" x14ac:dyDescent="0.15">
      <c r="B15" s="122"/>
      <c r="C15" s="123"/>
      <c r="D15" s="124"/>
      <c r="E15" s="124"/>
      <c r="F15" s="124"/>
      <c r="G15" s="124"/>
      <c r="H15" s="122"/>
    </row>
    <row r="16" spans="2:8" ht="15" customHeight="1" x14ac:dyDescent="0.15">
      <c r="B16" s="129"/>
      <c r="C16" s="119"/>
      <c r="D16" s="119"/>
      <c r="E16" s="119"/>
      <c r="F16" s="119"/>
      <c r="G16" s="119"/>
      <c r="H16" s="130"/>
    </row>
  </sheetData>
  <sheetProtection password="83CD" sheet="1"/>
  <mergeCells count="4">
    <mergeCell ref="D4:F4"/>
    <mergeCell ref="D6:E6"/>
    <mergeCell ref="D7:E7"/>
    <mergeCell ref="D8:E8"/>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election activeCell="I2" sqref="I2"/>
    </sheetView>
  </sheetViews>
  <sheetFormatPr defaultRowHeight="13.5" x14ac:dyDescent="0.15"/>
  <cols>
    <col min="1" max="1" width="15.625" customWidth="1"/>
    <col min="2" max="9" width="13.625" customWidth="1"/>
    <col min="10" max="10" width="4.625" customWidth="1"/>
    <col min="11" max="12" width="8.625" customWidth="1"/>
    <col min="13" max="16" width="10.625" customWidth="1"/>
    <col min="17" max="23" width="14.625" customWidth="1"/>
    <col min="25" max="30" width="10.625" customWidth="1"/>
  </cols>
  <sheetData>
    <row r="1" spans="1:30" ht="30" customHeight="1" x14ac:dyDescent="0.15">
      <c r="A1" s="160" t="s">
        <v>31</v>
      </c>
      <c r="B1" s="161"/>
      <c r="C1" s="161"/>
      <c r="D1" s="161"/>
      <c r="E1" s="161"/>
      <c r="F1" s="161"/>
      <c r="G1" s="162"/>
      <c r="H1" s="162"/>
      <c r="I1" s="163"/>
    </row>
    <row r="2" spans="1:30" ht="30" customHeight="1" thickBot="1" x14ac:dyDescent="0.2">
      <c r="A2" s="16" t="s">
        <v>33</v>
      </c>
    </row>
    <row r="3" spans="1:30" ht="20.100000000000001" customHeight="1" thickTop="1" x14ac:dyDescent="0.15">
      <c r="A3" s="150" t="s">
        <v>0</v>
      </c>
      <c r="B3" s="151" t="s">
        <v>30</v>
      </c>
      <c r="C3" s="151" t="s">
        <v>2</v>
      </c>
      <c r="D3" s="151" t="s">
        <v>50</v>
      </c>
      <c r="E3" s="151"/>
      <c r="F3" s="153"/>
      <c r="G3" s="151" t="s">
        <v>51</v>
      </c>
      <c r="H3" s="151"/>
      <c r="I3" s="153"/>
      <c r="J3" s="2"/>
      <c r="K3" s="154" t="s">
        <v>10</v>
      </c>
      <c r="L3" s="156" t="s">
        <v>6</v>
      </c>
      <c r="M3" s="157"/>
      <c r="N3" s="157"/>
      <c r="O3" s="158"/>
      <c r="P3" s="159" t="s">
        <v>34</v>
      </c>
      <c r="Q3" s="157"/>
      <c r="R3" s="157"/>
      <c r="S3" s="157"/>
      <c r="T3" s="157"/>
      <c r="U3" s="158"/>
      <c r="V3" s="159" t="s">
        <v>38</v>
      </c>
      <c r="W3" s="158"/>
      <c r="X3" s="159" t="s">
        <v>35</v>
      </c>
      <c r="Y3" s="157"/>
      <c r="Z3" s="157"/>
      <c r="AA3" s="157"/>
      <c r="AB3" s="157"/>
      <c r="AC3" s="157"/>
      <c r="AD3" s="158"/>
    </row>
    <row r="4" spans="1:30" ht="20.100000000000001" customHeight="1" x14ac:dyDescent="0.15">
      <c r="A4" s="148"/>
      <c r="B4" s="152"/>
      <c r="C4" s="152"/>
      <c r="D4" s="103" t="s">
        <v>27</v>
      </c>
      <c r="E4" s="103" t="s">
        <v>4</v>
      </c>
      <c r="F4" s="3" t="s">
        <v>5</v>
      </c>
      <c r="G4" s="103" t="s">
        <v>27</v>
      </c>
      <c r="H4" s="103" t="s">
        <v>4</v>
      </c>
      <c r="I4" s="3" t="s">
        <v>5</v>
      </c>
      <c r="K4" s="155"/>
      <c r="L4" s="37" t="s">
        <v>9</v>
      </c>
      <c r="M4" s="37" t="s">
        <v>7</v>
      </c>
      <c r="N4" s="37" t="s">
        <v>19</v>
      </c>
      <c r="O4" s="38" t="s">
        <v>18</v>
      </c>
      <c r="P4" s="4" t="s">
        <v>8</v>
      </c>
      <c r="Q4" s="37" t="s">
        <v>12</v>
      </c>
      <c r="R4" s="37" t="s">
        <v>20</v>
      </c>
      <c r="S4" s="37" t="s">
        <v>13</v>
      </c>
      <c r="T4" s="37" t="s">
        <v>21</v>
      </c>
      <c r="U4" s="38" t="s">
        <v>22</v>
      </c>
      <c r="V4" s="4" t="s">
        <v>39</v>
      </c>
      <c r="W4" s="38" t="s">
        <v>29</v>
      </c>
      <c r="X4" s="4"/>
      <c r="Y4" s="37" t="s">
        <v>17</v>
      </c>
      <c r="Z4" s="37" t="s">
        <v>18</v>
      </c>
      <c r="AA4" s="37" t="s">
        <v>42</v>
      </c>
      <c r="AB4" s="37" t="s">
        <v>26</v>
      </c>
      <c r="AC4" s="37" t="s">
        <v>23</v>
      </c>
      <c r="AD4" s="38" t="s">
        <v>24</v>
      </c>
    </row>
    <row r="5" spans="1:30" ht="20.100000000000001" customHeight="1" x14ac:dyDescent="0.15">
      <c r="A5" s="18">
        <v>1</v>
      </c>
      <c r="B5" s="104">
        <v>1</v>
      </c>
      <c r="C5" s="105">
        <v>2010</v>
      </c>
      <c r="D5" s="106">
        <v>70.42</v>
      </c>
      <c r="E5" s="106">
        <v>70.28</v>
      </c>
      <c r="F5" s="107">
        <v>70.55</v>
      </c>
      <c r="G5" s="106">
        <v>9.2200000000000006</v>
      </c>
      <c r="H5" s="106">
        <v>9.08</v>
      </c>
      <c r="I5" s="107">
        <v>9.35</v>
      </c>
      <c r="K5" s="44">
        <f t="shared" ref="K5:L14" si="0">A5</f>
        <v>1</v>
      </c>
      <c r="L5" s="45">
        <f>B5</f>
        <v>1</v>
      </c>
      <c r="M5" s="46">
        <f>IF($L5=1, C5, 0)</f>
        <v>2010</v>
      </c>
      <c r="N5" s="47">
        <f>IF($L5=1, D5, 0)</f>
        <v>70.42</v>
      </c>
      <c r="O5" s="48">
        <f>IF($L5=1, (F5-E5)/2/1.96, 0)</f>
        <v>6.8877551020407143E-2</v>
      </c>
      <c r="P5" s="49">
        <f>IF($L5=1, 1/O5/O5, 0)</f>
        <v>210.78737997257142</v>
      </c>
      <c r="Q5" s="50">
        <f>P5*M5</f>
        <v>423682.63374486857</v>
      </c>
      <c r="R5" s="50">
        <f>P5*N5</f>
        <v>14843.64729766848</v>
      </c>
      <c r="S5" s="50">
        <f>P5*M5*M5</f>
        <v>851602093.82718587</v>
      </c>
      <c r="T5" s="50">
        <f>P5*M5*N5</f>
        <v>29835731.068313643</v>
      </c>
      <c r="U5" s="51">
        <f>P5*N5*N5</f>
        <v>1045289.6427018144</v>
      </c>
      <c r="V5" s="49">
        <f>IF($L5=1, $Y$7+M5*$Y$8, 0)</f>
        <v>70.386396927377916</v>
      </c>
      <c r="W5" s="48">
        <f>IF($L5=1, N5-V5, 0)</f>
        <v>3.3603072622085506E-2</v>
      </c>
      <c r="X5" s="74" t="s">
        <v>14</v>
      </c>
      <c r="Y5" s="47">
        <f>P15*S15-Q15*Q15</f>
        <v>2694347.2927246094</v>
      </c>
      <c r="Z5" s="50"/>
      <c r="AA5" s="50"/>
      <c r="AB5" s="50"/>
      <c r="AC5" s="50"/>
      <c r="AD5" s="51"/>
    </row>
    <row r="6" spans="1:30" ht="20.100000000000001" customHeight="1" x14ac:dyDescent="0.15">
      <c r="A6" s="20">
        <v>2</v>
      </c>
      <c r="B6" s="108">
        <v>1</v>
      </c>
      <c r="C6" s="109">
        <v>2013</v>
      </c>
      <c r="D6" s="110">
        <v>71.19</v>
      </c>
      <c r="E6" s="110">
        <v>71.069999999999993</v>
      </c>
      <c r="F6" s="111">
        <v>71.319999999999993</v>
      </c>
      <c r="G6" s="110">
        <v>9.01</v>
      </c>
      <c r="H6" s="110">
        <v>8.89</v>
      </c>
      <c r="I6" s="111">
        <v>9.14</v>
      </c>
      <c r="K6" s="52">
        <f t="shared" si="0"/>
        <v>2</v>
      </c>
      <c r="L6" s="53">
        <f t="shared" si="0"/>
        <v>1</v>
      </c>
      <c r="M6" s="54">
        <f t="shared" ref="M6:N14" si="1">IF($L6=1, C6, 0)</f>
        <v>2013</v>
      </c>
      <c r="N6" s="55">
        <f t="shared" si="1"/>
        <v>71.19</v>
      </c>
      <c r="O6" s="56">
        <f t="shared" ref="O6:O14" si="2">IF($L6=1, (F6-E6)/2/1.96, 0)</f>
        <v>6.3775510204081634E-2</v>
      </c>
      <c r="P6" s="57">
        <f t="shared" ref="P6:P14" si="3">IF($L6=1, 1/O6/O6, 0)</f>
        <v>245.86239999999998</v>
      </c>
      <c r="Q6" s="58">
        <f t="shared" ref="Q6:Q14" si="4">P6*M6</f>
        <v>494921.01119999995</v>
      </c>
      <c r="R6" s="58">
        <f t="shared" ref="R6:R14" si="5">P6*N6</f>
        <v>17502.944255999999</v>
      </c>
      <c r="S6" s="58">
        <f t="shared" ref="S6:S14" si="6">P6*M6*M6</f>
        <v>996275995.54559994</v>
      </c>
      <c r="T6" s="58">
        <f t="shared" ref="T6:T14" si="7">P6*M6*N6</f>
        <v>35233426.787327997</v>
      </c>
      <c r="U6" s="59">
        <f t="shared" ref="U6:U14" si="8">P6*N6*N6</f>
        <v>1246034.6015846399</v>
      </c>
      <c r="V6" s="57">
        <f t="shared" ref="V6:V14" si="9">IF($L6=1, $Y$7+M6*$Y$8, 0)</f>
        <v>71.247618438215284</v>
      </c>
      <c r="W6" s="56">
        <f t="shared" ref="W6:W14" si="10">IF($L6=1, N6-V6, 0)</f>
        <v>-5.7618438215286005E-2</v>
      </c>
      <c r="X6" s="75" t="s">
        <v>43</v>
      </c>
      <c r="Y6" s="84">
        <v>0.97499999999999998</v>
      </c>
      <c r="Z6" s="85">
        <f>_xlfn.NORM.INV(Y6,0,1)</f>
        <v>1.9599639845400536</v>
      </c>
      <c r="AA6" s="63"/>
      <c r="AB6" s="63"/>
      <c r="AC6" s="66"/>
      <c r="AD6" s="67"/>
    </row>
    <row r="7" spans="1:30" ht="20.100000000000001" customHeight="1" x14ac:dyDescent="0.15">
      <c r="A7" s="20">
        <v>3</v>
      </c>
      <c r="B7" s="108">
        <v>1</v>
      </c>
      <c r="C7" s="109">
        <v>2016</v>
      </c>
      <c r="D7" s="110">
        <v>72.14</v>
      </c>
      <c r="E7" s="110">
        <v>72.010000000000005</v>
      </c>
      <c r="F7" s="111">
        <v>72.27</v>
      </c>
      <c r="G7" s="110">
        <v>8.84</v>
      </c>
      <c r="H7" s="110">
        <v>8.7100000000000009</v>
      </c>
      <c r="I7" s="111">
        <v>8.9600000000000009</v>
      </c>
      <c r="K7" s="52">
        <f t="shared" si="0"/>
        <v>3</v>
      </c>
      <c r="L7" s="53">
        <f t="shared" si="0"/>
        <v>1</v>
      </c>
      <c r="M7" s="54">
        <f t="shared" si="1"/>
        <v>2016</v>
      </c>
      <c r="N7" s="55">
        <f t="shared" si="1"/>
        <v>72.14</v>
      </c>
      <c r="O7" s="56">
        <f t="shared" si="2"/>
        <v>6.6326530612242585E-2</v>
      </c>
      <c r="P7" s="57">
        <f t="shared" si="3"/>
        <v>227.31360946747148</v>
      </c>
      <c r="Q7" s="58">
        <f t="shared" si="4"/>
        <v>458264.23668642249</v>
      </c>
      <c r="R7" s="58">
        <f t="shared" si="5"/>
        <v>16398.403786983392</v>
      </c>
      <c r="S7" s="58">
        <f t="shared" si="6"/>
        <v>923860701.15982771</v>
      </c>
      <c r="T7" s="58">
        <f t="shared" si="7"/>
        <v>33059182.03455852</v>
      </c>
      <c r="U7" s="59">
        <f t="shared" si="8"/>
        <v>1182980.8491929818</v>
      </c>
      <c r="V7" s="57">
        <f t="shared" si="9"/>
        <v>72.108839949052651</v>
      </c>
      <c r="W7" s="56">
        <f t="shared" si="10"/>
        <v>3.1160050947349305E-2</v>
      </c>
      <c r="X7" s="82" t="s">
        <v>15</v>
      </c>
      <c r="Y7" s="83">
        <f>(S15*R15-Q15*T15)/Y5</f>
        <v>-506.63201533366572</v>
      </c>
      <c r="Z7" s="83">
        <f>SQRT(S15/Y5)</f>
        <v>32.073722163354887</v>
      </c>
      <c r="AA7" s="83"/>
      <c r="AB7" s="83"/>
      <c r="AC7" s="72"/>
      <c r="AD7" s="73"/>
    </row>
    <row r="8" spans="1:30" ht="20.100000000000001" customHeight="1" thickBot="1" x14ac:dyDescent="0.2">
      <c r="A8" s="20">
        <v>4</v>
      </c>
      <c r="B8" s="108">
        <v>0</v>
      </c>
      <c r="C8" s="109">
        <v>0</v>
      </c>
      <c r="D8" s="110">
        <v>0</v>
      </c>
      <c r="E8" s="110">
        <v>0</v>
      </c>
      <c r="F8" s="111">
        <v>0</v>
      </c>
      <c r="G8" s="110">
        <v>0</v>
      </c>
      <c r="H8" s="110">
        <v>0</v>
      </c>
      <c r="I8" s="111">
        <v>0</v>
      </c>
      <c r="K8" s="52">
        <f t="shared" si="0"/>
        <v>4</v>
      </c>
      <c r="L8" s="53">
        <f t="shared" si="0"/>
        <v>0</v>
      </c>
      <c r="M8" s="54">
        <f t="shared" si="1"/>
        <v>0</v>
      </c>
      <c r="N8" s="55">
        <f t="shared" si="1"/>
        <v>0</v>
      </c>
      <c r="O8" s="56">
        <f t="shared" si="2"/>
        <v>0</v>
      </c>
      <c r="P8" s="57">
        <f t="shared" si="3"/>
        <v>0</v>
      </c>
      <c r="Q8" s="58">
        <f t="shared" si="4"/>
        <v>0</v>
      </c>
      <c r="R8" s="58">
        <f t="shared" si="5"/>
        <v>0</v>
      </c>
      <c r="S8" s="58">
        <f t="shared" si="6"/>
        <v>0</v>
      </c>
      <c r="T8" s="58">
        <f t="shared" si="7"/>
        <v>0</v>
      </c>
      <c r="U8" s="59">
        <f t="shared" si="8"/>
        <v>0</v>
      </c>
      <c r="V8" s="57">
        <f t="shared" si="9"/>
        <v>0</v>
      </c>
      <c r="W8" s="56">
        <f t="shared" si="10"/>
        <v>0</v>
      </c>
      <c r="X8" s="90" t="s">
        <v>16</v>
      </c>
      <c r="Y8" s="91">
        <f>(P15*T15-Q15*R15)/Y5</f>
        <v>0.28707383694579286</v>
      </c>
      <c r="Z8" s="91">
        <f>SQRT(P15/Y5)</f>
        <v>1.5932709613157958E-2</v>
      </c>
      <c r="AA8" s="91">
        <f>Y8-Z6*Z8</f>
        <v>0.25584629992786817</v>
      </c>
      <c r="AB8" s="91">
        <f>Y8+Z6*Z8</f>
        <v>0.31830137396371755</v>
      </c>
      <c r="AC8" s="87">
        <f>ABS(Y8/Z8)</f>
        <v>18.017891740693887</v>
      </c>
      <c r="AD8" s="92">
        <f>(1-_xlfn.NORM.DIST(AC8,0,1,TRUE))*2</f>
        <v>0</v>
      </c>
    </row>
    <row r="9" spans="1:30" ht="20.100000000000001" customHeight="1" thickTop="1" x14ac:dyDescent="0.15">
      <c r="A9" s="20">
        <v>5</v>
      </c>
      <c r="B9" s="108">
        <v>0</v>
      </c>
      <c r="C9" s="109">
        <v>0</v>
      </c>
      <c r="D9" s="110">
        <v>0</v>
      </c>
      <c r="E9" s="110">
        <v>0</v>
      </c>
      <c r="F9" s="111">
        <v>0</v>
      </c>
      <c r="G9" s="110">
        <v>0</v>
      </c>
      <c r="H9" s="110">
        <v>0</v>
      </c>
      <c r="I9" s="111">
        <v>0</v>
      </c>
      <c r="K9" s="52">
        <f t="shared" si="0"/>
        <v>5</v>
      </c>
      <c r="L9" s="53">
        <f t="shared" si="0"/>
        <v>0</v>
      </c>
      <c r="M9" s="54">
        <f t="shared" si="1"/>
        <v>0</v>
      </c>
      <c r="N9" s="55">
        <f t="shared" si="1"/>
        <v>0</v>
      </c>
      <c r="O9" s="56">
        <f t="shared" si="2"/>
        <v>0</v>
      </c>
      <c r="P9" s="57">
        <f t="shared" si="3"/>
        <v>0</v>
      </c>
      <c r="Q9" s="58">
        <f t="shared" si="4"/>
        <v>0</v>
      </c>
      <c r="R9" s="58">
        <f t="shared" si="5"/>
        <v>0</v>
      </c>
      <c r="S9" s="58">
        <f t="shared" si="6"/>
        <v>0</v>
      </c>
      <c r="T9" s="58">
        <f t="shared" si="7"/>
        <v>0</v>
      </c>
      <c r="U9" s="59">
        <f t="shared" si="8"/>
        <v>0</v>
      </c>
      <c r="V9" s="57">
        <f t="shared" si="9"/>
        <v>0</v>
      </c>
      <c r="W9" s="56">
        <f t="shared" si="10"/>
        <v>0</v>
      </c>
      <c r="X9" s="71" t="s">
        <v>43</v>
      </c>
      <c r="Y9" s="93">
        <v>0.95</v>
      </c>
      <c r="Z9" s="94">
        <f>_xlfn.NORM.INV(Y9,0,1)</f>
        <v>1.6448536269514715</v>
      </c>
      <c r="AA9" s="72"/>
      <c r="AB9" s="72"/>
      <c r="AC9" s="72"/>
      <c r="AD9" s="73"/>
    </row>
    <row r="10" spans="1:30" ht="20.100000000000001" customHeight="1" x14ac:dyDescent="0.15">
      <c r="A10" s="20">
        <v>6</v>
      </c>
      <c r="B10" s="108">
        <v>0</v>
      </c>
      <c r="C10" s="109">
        <v>0</v>
      </c>
      <c r="D10" s="110">
        <v>0</v>
      </c>
      <c r="E10" s="110">
        <v>0</v>
      </c>
      <c r="F10" s="111">
        <v>0</v>
      </c>
      <c r="G10" s="110">
        <v>0</v>
      </c>
      <c r="H10" s="110">
        <v>0</v>
      </c>
      <c r="I10" s="111">
        <v>0</v>
      </c>
      <c r="K10" s="52">
        <f t="shared" si="0"/>
        <v>6</v>
      </c>
      <c r="L10" s="53">
        <f t="shared" si="0"/>
        <v>0</v>
      </c>
      <c r="M10" s="54">
        <f t="shared" si="1"/>
        <v>0</v>
      </c>
      <c r="N10" s="55">
        <f t="shared" si="1"/>
        <v>0</v>
      </c>
      <c r="O10" s="56">
        <f t="shared" si="2"/>
        <v>0</v>
      </c>
      <c r="P10" s="57">
        <f t="shared" si="3"/>
        <v>0</v>
      </c>
      <c r="Q10" s="58">
        <f t="shared" si="4"/>
        <v>0</v>
      </c>
      <c r="R10" s="58">
        <f t="shared" si="5"/>
        <v>0</v>
      </c>
      <c r="S10" s="58">
        <f t="shared" si="6"/>
        <v>0</v>
      </c>
      <c r="T10" s="58">
        <f t="shared" si="7"/>
        <v>0</v>
      </c>
      <c r="U10" s="59">
        <f t="shared" si="8"/>
        <v>0</v>
      </c>
      <c r="V10" s="57">
        <f t="shared" si="9"/>
        <v>0</v>
      </c>
      <c r="W10" s="56">
        <f t="shared" si="10"/>
        <v>0</v>
      </c>
      <c r="X10" s="75" t="s">
        <v>46</v>
      </c>
      <c r="Y10" s="86">
        <v>10</v>
      </c>
      <c r="Z10" s="85"/>
      <c r="AA10" s="66"/>
      <c r="AB10" s="66"/>
      <c r="AC10" s="66"/>
      <c r="AD10" s="67"/>
    </row>
    <row r="11" spans="1:30" ht="20.100000000000001" customHeight="1" x14ac:dyDescent="0.15">
      <c r="A11" s="20">
        <v>7</v>
      </c>
      <c r="B11" s="108">
        <v>0</v>
      </c>
      <c r="C11" s="109">
        <v>0</v>
      </c>
      <c r="D11" s="110">
        <v>0</v>
      </c>
      <c r="E11" s="110">
        <v>0</v>
      </c>
      <c r="F11" s="111">
        <v>0</v>
      </c>
      <c r="G11" s="110">
        <v>0</v>
      </c>
      <c r="H11" s="110">
        <v>0</v>
      </c>
      <c r="I11" s="111">
        <v>0</v>
      </c>
      <c r="K11" s="52">
        <f t="shared" si="0"/>
        <v>7</v>
      </c>
      <c r="L11" s="53">
        <f t="shared" si="0"/>
        <v>0</v>
      </c>
      <c r="M11" s="54">
        <f t="shared" si="1"/>
        <v>0</v>
      </c>
      <c r="N11" s="55">
        <f t="shared" si="1"/>
        <v>0</v>
      </c>
      <c r="O11" s="56">
        <f t="shared" si="2"/>
        <v>0</v>
      </c>
      <c r="P11" s="57">
        <f t="shared" si="3"/>
        <v>0</v>
      </c>
      <c r="Q11" s="58">
        <f t="shared" si="4"/>
        <v>0</v>
      </c>
      <c r="R11" s="58">
        <f t="shared" si="5"/>
        <v>0</v>
      </c>
      <c r="S11" s="58">
        <f t="shared" si="6"/>
        <v>0</v>
      </c>
      <c r="T11" s="58">
        <f t="shared" si="7"/>
        <v>0</v>
      </c>
      <c r="U11" s="59">
        <f t="shared" si="8"/>
        <v>0</v>
      </c>
      <c r="V11" s="57">
        <f t="shared" si="9"/>
        <v>0</v>
      </c>
      <c r="W11" s="56">
        <f t="shared" si="10"/>
        <v>0</v>
      </c>
      <c r="X11" s="74" t="s">
        <v>16</v>
      </c>
      <c r="Y11" s="47">
        <f>Y8</f>
        <v>0.28707383694579286</v>
      </c>
      <c r="Z11" s="47">
        <f>Z8</f>
        <v>1.5932709613157958E-2</v>
      </c>
      <c r="AA11" s="47">
        <f>Y11-Z9*Z11</f>
        <v>0.26086686175142543</v>
      </c>
      <c r="AB11" s="47">
        <f>Y11+Z9*Z11</f>
        <v>0.31328081214016029</v>
      </c>
      <c r="AC11" s="88">
        <f>ABS(Y11/Z11)</f>
        <v>18.017891740693887</v>
      </c>
      <c r="AD11" s="89">
        <f>1-_xlfn.NORM.DIST(AC11,0,1,TRUE)</f>
        <v>0</v>
      </c>
    </row>
    <row r="12" spans="1:30" ht="20.100000000000001" customHeight="1" thickBot="1" x14ac:dyDescent="0.2">
      <c r="A12" s="20">
        <v>8</v>
      </c>
      <c r="B12" s="108">
        <v>0</v>
      </c>
      <c r="C12" s="109">
        <v>0</v>
      </c>
      <c r="D12" s="110">
        <v>0</v>
      </c>
      <c r="E12" s="110">
        <v>0</v>
      </c>
      <c r="F12" s="111">
        <v>0</v>
      </c>
      <c r="G12" s="110">
        <v>0</v>
      </c>
      <c r="H12" s="110">
        <v>0</v>
      </c>
      <c r="I12" s="111">
        <v>0</v>
      </c>
      <c r="K12" s="52">
        <f t="shared" si="0"/>
        <v>8</v>
      </c>
      <c r="L12" s="53">
        <f t="shared" si="0"/>
        <v>0</v>
      </c>
      <c r="M12" s="54">
        <f t="shared" si="1"/>
        <v>0</v>
      </c>
      <c r="N12" s="55">
        <f t="shared" si="1"/>
        <v>0</v>
      </c>
      <c r="O12" s="56">
        <f t="shared" si="2"/>
        <v>0</v>
      </c>
      <c r="P12" s="57">
        <f t="shared" si="3"/>
        <v>0</v>
      </c>
      <c r="Q12" s="58">
        <f t="shared" si="4"/>
        <v>0</v>
      </c>
      <c r="R12" s="58">
        <f t="shared" si="5"/>
        <v>0</v>
      </c>
      <c r="S12" s="58">
        <f t="shared" si="6"/>
        <v>0</v>
      </c>
      <c r="T12" s="58">
        <f t="shared" si="7"/>
        <v>0</v>
      </c>
      <c r="U12" s="59">
        <f t="shared" si="8"/>
        <v>0</v>
      </c>
      <c r="V12" s="57">
        <f t="shared" si="9"/>
        <v>0</v>
      </c>
      <c r="W12" s="56">
        <f t="shared" si="10"/>
        <v>0</v>
      </c>
      <c r="X12" s="90" t="s">
        <v>47</v>
      </c>
      <c r="Y12" s="91">
        <f>Y10*Y11</f>
        <v>2.8707383694579285</v>
      </c>
      <c r="Z12" s="91">
        <f>Y10*Z11</f>
        <v>0.15932709613157958</v>
      </c>
      <c r="AA12" s="91">
        <f>Y10*AA11</f>
        <v>2.6086686175142542</v>
      </c>
      <c r="AB12" s="91">
        <f>Y10*AB11</f>
        <v>3.1328081214016028</v>
      </c>
      <c r="AC12" s="87"/>
      <c r="AD12" s="92"/>
    </row>
    <row r="13" spans="1:30" ht="20.100000000000001" customHeight="1" thickTop="1" x14ac:dyDescent="0.15">
      <c r="A13" s="20">
        <v>9</v>
      </c>
      <c r="B13" s="108">
        <v>0</v>
      </c>
      <c r="C13" s="109">
        <v>0</v>
      </c>
      <c r="D13" s="110">
        <v>0</v>
      </c>
      <c r="E13" s="110">
        <v>0</v>
      </c>
      <c r="F13" s="111">
        <v>0</v>
      </c>
      <c r="G13" s="110">
        <v>0</v>
      </c>
      <c r="H13" s="110">
        <v>0</v>
      </c>
      <c r="I13" s="111">
        <v>0</v>
      </c>
      <c r="K13" s="52">
        <f t="shared" si="0"/>
        <v>9</v>
      </c>
      <c r="L13" s="53">
        <f t="shared" si="0"/>
        <v>0</v>
      </c>
      <c r="M13" s="54">
        <f t="shared" si="1"/>
        <v>0</v>
      </c>
      <c r="N13" s="55">
        <f t="shared" si="1"/>
        <v>0</v>
      </c>
      <c r="O13" s="56">
        <f t="shared" si="2"/>
        <v>0</v>
      </c>
      <c r="P13" s="57">
        <f t="shared" si="3"/>
        <v>0</v>
      </c>
      <c r="Q13" s="58">
        <f t="shared" si="4"/>
        <v>0</v>
      </c>
      <c r="R13" s="58">
        <f t="shared" si="5"/>
        <v>0</v>
      </c>
      <c r="S13" s="58">
        <f t="shared" si="6"/>
        <v>0</v>
      </c>
      <c r="T13" s="58">
        <f t="shared" si="7"/>
        <v>0</v>
      </c>
      <c r="U13" s="59">
        <f t="shared" si="8"/>
        <v>0</v>
      </c>
      <c r="V13" s="57">
        <f t="shared" si="9"/>
        <v>0</v>
      </c>
      <c r="W13" s="56">
        <f t="shared" si="10"/>
        <v>0</v>
      </c>
      <c r="X13" s="69"/>
      <c r="Y13" s="70"/>
      <c r="Z13" s="70"/>
      <c r="AA13" s="70"/>
      <c r="AB13" s="70"/>
      <c r="AC13" s="70"/>
      <c r="AD13" s="70"/>
    </row>
    <row r="14" spans="1:30" ht="20.100000000000001" customHeight="1" thickBot="1" x14ac:dyDescent="0.2">
      <c r="A14" s="19">
        <v>10</v>
      </c>
      <c r="B14" s="112">
        <v>0</v>
      </c>
      <c r="C14" s="113">
        <v>0</v>
      </c>
      <c r="D14" s="114">
        <v>0</v>
      </c>
      <c r="E14" s="114">
        <v>0</v>
      </c>
      <c r="F14" s="115">
        <v>0</v>
      </c>
      <c r="G14" s="114">
        <v>0</v>
      </c>
      <c r="H14" s="114">
        <v>0</v>
      </c>
      <c r="I14" s="115">
        <v>0</v>
      </c>
      <c r="K14" s="60">
        <f t="shared" si="0"/>
        <v>10</v>
      </c>
      <c r="L14" s="61">
        <f t="shared" si="0"/>
        <v>0</v>
      </c>
      <c r="M14" s="62">
        <f t="shared" si="1"/>
        <v>0</v>
      </c>
      <c r="N14" s="63">
        <f t="shared" si="1"/>
        <v>0</v>
      </c>
      <c r="O14" s="64">
        <f t="shared" si="2"/>
        <v>0</v>
      </c>
      <c r="P14" s="65">
        <f t="shared" si="3"/>
        <v>0</v>
      </c>
      <c r="Q14" s="66">
        <f t="shared" si="4"/>
        <v>0</v>
      </c>
      <c r="R14" s="66">
        <f t="shared" si="5"/>
        <v>0</v>
      </c>
      <c r="S14" s="66">
        <f t="shared" si="6"/>
        <v>0</v>
      </c>
      <c r="T14" s="66">
        <f t="shared" si="7"/>
        <v>0</v>
      </c>
      <c r="U14" s="67">
        <f t="shared" si="8"/>
        <v>0</v>
      </c>
      <c r="V14" s="65">
        <f t="shared" si="9"/>
        <v>0</v>
      </c>
      <c r="W14" s="64">
        <f t="shared" si="10"/>
        <v>0</v>
      </c>
      <c r="X14" s="69"/>
      <c r="Y14" s="70"/>
      <c r="Z14" s="70"/>
      <c r="AA14" s="70"/>
      <c r="AB14" s="70"/>
      <c r="AC14" s="70"/>
      <c r="AD14" s="70"/>
    </row>
    <row r="15" spans="1:30" ht="20.100000000000001" customHeight="1" thickTop="1" thickBot="1" x14ac:dyDescent="0.2">
      <c r="A15" s="1"/>
      <c r="B15" s="1"/>
      <c r="C15" s="1"/>
      <c r="K15" s="5" t="s">
        <v>11</v>
      </c>
      <c r="L15" s="39">
        <f>SUM(L5:L14)</f>
        <v>3</v>
      </c>
      <c r="M15" s="40">
        <f>SUM(M5:M14)</f>
        <v>6039</v>
      </c>
      <c r="N15" s="41">
        <f>SUM(N5:N14)</f>
        <v>213.75</v>
      </c>
      <c r="O15" s="42">
        <f>SUM(O5:O14)</f>
        <v>0.19897959183673136</v>
      </c>
      <c r="P15" s="43">
        <f t="shared" ref="P15:U15" si="11">SUM(P5:P14)</f>
        <v>683.96338944004287</v>
      </c>
      <c r="Q15" s="41">
        <f t="shared" si="11"/>
        <v>1376867.881631291</v>
      </c>
      <c r="R15" s="41">
        <f t="shared" si="11"/>
        <v>48744.995340651869</v>
      </c>
      <c r="S15" s="41">
        <f t="shared" si="11"/>
        <v>2771738790.5326138</v>
      </c>
      <c r="T15" s="41">
        <f t="shared" si="11"/>
        <v>98128339.890200168</v>
      </c>
      <c r="U15" s="42">
        <f t="shared" si="11"/>
        <v>3474305.0934794359</v>
      </c>
      <c r="V15" s="43"/>
      <c r="W15" s="42"/>
      <c r="X15" s="69"/>
      <c r="Y15" s="70"/>
      <c r="Z15" s="70"/>
      <c r="AA15" s="70"/>
      <c r="AB15" s="70"/>
      <c r="AC15" s="70"/>
      <c r="AD15" s="70"/>
    </row>
    <row r="16" spans="1:30" s="17" customFormat="1" ht="30" customHeight="1" thickTop="1" thickBot="1" x14ac:dyDescent="0.2">
      <c r="A16" s="16" t="s">
        <v>32</v>
      </c>
      <c r="B16" s="17" t="s">
        <v>71</v>
      </c>
      <c r="C16" s="16"/>
      <c r="K16" s="33"/>
      <c r="L16" s="34"/>
      <c r="M16" s="35"/>
      <c r="N16" s="36"/>
      <c r="O16" s="36"/>
      <c r="P16" s="36"/>
      <c r="Q16" s="36"/>
      <c r="R16" s="36"/>
      <c r="S16" s="36"/>
      <c r="T16" s="36"/>
      <c r="U16" s="36"/>
      <c r="V16" s="36"/>
      <c r="W16" s="36"/>
      <c r="X16" s="68"/>
      <c r="Y16" s="68"/>
      <c r="Z16" s="68"/>
      <c r="AA16" s="68"/>
      <c r="AB16" s="68"/>
      <c r="AC16" s="68"/>
      <c r="AD16" s="68"/>
    </row>
    <row r="17" spans="1:30" ht="20.100000000000001" customHeight="1" thickTop="1" x14ac:dyDescent="0.15">
      <c r="A17" s="102"/>
      <c r="B17" s="9"/>
      <c r="C17" s="9" t="s">
        <v>3</v>
      </c>
      <c r="D17" s="9" t="s">
        <v>25</v>
      </c>
      <c r="E17" s="9" t="s">
        <v>4</v>
      </c>
      <c r="F17" s="9" t="s">
        <v>5</v>
      </c>
      <c r="G17" s="10" t="s">
        <v>44</v>
      </c>
      <c r="H17" s="96"/>
      <c r="I17" s="96"/>
      <c r="K17" s="154" t="s">
        <v>10</v>
      </c>
      <c r="L17" s="156" t="s">
        <v>6</v>
      </c>
      <c r="M17" s="157"/>
      <c r="N17" s="157"/>
      <c r="O17" s="158"/>
      <c r="P17" s="159" t="s">
        <v>34</v>
      </c>
      <c r="Q17" s="157"/>
      <c r="R17" s="157"/>
      <c r="S17" s="157"/>
      <c r="T17" s="157"/>
      <c r="U17" s="158"/>
      <c r="V17" s="159" t="s">
        <v>38</v>
      </c>
      <c r="W17" s="158"/>
      <c r="X17" s="159" t="s">
        <v>35</v>
      </c>
      <c r="Y17" s="157"/>
      <c r="Z17" s="157"/>
      <c r="AA17" s="157"/>
      <c r="AB17" s="157"/>
      <c r="AC17" s="157"/>
      <c r="AD17" s="158"/>
    </row>
    <row r="18" spans="1:30" ht="20.100000000000001" customHeight="1" x14ac:dyDescent="0.15">
      <c r="A18" s="148" t="s">
        <v>52</v>
      </c>
      <c r="B18" s="37" t="s">
        <v>48</v>
      </c>
      <c r="C18" s="11">
        <f>Y7</f>
        <v>-506.63201533366572</v>
      </c>
      <c r="D18" s="11">
        <f>Z7</f>
        <v>32.073722163354887</v>
      </c>
      <c r="E18" s="11"/>
      <c r="F18" s="11"/>
      <c r="G18" s="12"/>
      <c r="H18" s="96"/>
      <c r="I18" s="96"/>
      <c r="K18" s="155"/>
      <c r="L18" s="37" t="s">
        <v>9</v>
      </c>
      <c r="M18" s="37" t="s">
        <v>7</v>
      </c>
      <c r="N18" s="37" t="s">
        <v>19</v>
      </c>
      <c r="O18" s="38" t="s">
        <v>18</v>
      </c>
      <c r="P18" s="4" t="s">
        <v>8</v>
      </c>
      <c r="Q18" s="37" t="s">
        <v>12</v>
      </c>
      <c r="R18" s="37" t="s">
        <v>20</v>
      </c>
      <c r="S18" s="37" t="s">
        <v>13</v>
      </c>
      <c r="T18" s="37" t="s">
        <v>21</v>
      </c>
      <c r="U18" s="38" t="s">
        <v>22</v>
      </c>
      <c r="V18" s="4" t="s">
        <v>39</v>
      </c>
      <c r="W18" s="38" t="s">
        <v>29</v>
      </c>
      <c r="X18" s="4"/>
      <c r="Y18" s="37" t="s">
        <v>17</v>
      </c>
      <c r="Z18" s="37" t="s">
        <v>18</v>
      </c>
      <c r="AA18" s="37" t="s">
        <v>42</v>
      </c>
      <c r="AB18" s="37" t="s">
        <v>26</v>
      </c>
      <c r="AC18" s="37" t="s">
        <v>23</v>
      </c>
      <c r="AD18" s="38" t="s">
        <v>24</v>
      </c>
    </row>
    <row r="19" spans="1:30" ht="20.100000000000001" customHeight="1" thickBot="1" x14ac:dyDescent="0.2">
      <c r="A19" s="149"/>
      <c r="B19" s="95" t="s">
        <v>49</v>
      </c>
      <c r="C19" s="80">
        <f>Y8</f>
        <v>0.28707383694579286</v>
      </c>
      <c r="D19" s="80">
        <f>Z8</f>
        <v>1.5932709613157958E-2</v>
      </c>
      <c r="E19" s="80">
        <f>AA8</f>
        <v>0.25584629992786817</v>
      </c>
      <c r="F19" s="80">
        <f>AB8</f>
        <v>0.31830137396371755</v>
      </c>
      <c r="G19" s="81">
        <f>AD8</f>
        <v>0</v>
      </c>
      <c r="H19" s="96"/>
      <c r="I19" s="96"/>
      <c r="K19" s="44">
        <f t="shared" ref="K19:M28" si="12">K5</f>
        <v>1</v>
      </c>
      <c r="L19" s="45">
        <f t="shared" si="12"/>
        <v>1</v>
      </c>
      <c r="M19" s="46">
        <f t="shared" si="12"/>
        <v>2010</v>
      </c>
      <c r="N19" s="47">
        <f>IF($L19=1, G5, 0)</f>
        <v>9.2200000000000006</v>
      </c>
      <c r="O19" s="48">
        <f>IF($L19=1, (I5-H5)/2/1.96, 0)</f>
        <v>6.8877551020408059E-2</v>
      </c>
      <c r="P19" s="49">
        <f>IF($L19=1, 1/O19/O19, 0)</f>
        <v>210.78737997256579</v>
      </c>
      <c r="Q19" s="50">
        <f>P19*M19</f>
        <v>423682.63374485722</v>
      </c>
      <c r="R19" s="50">
        <f>P19*N19</f>
        <v>1943.4596433470567</v>
      </c>
      <c r="S19" s="50">
        <f>P19*M19*M19</f>
        <v>851602093.82716298</v>
      </c>
      <c r="T19" s="50">
        <f>P19*M19*N19</f>
        <v>3906353.8831275837</v>
      </c>
      <c r="U19" s="51">
        <f>P19*N19*N19</f>
        <v>17918.697911659863</v>
      </c>
      <c r="V19" s="49">
        <f>IF($L19=1, $Y$21+M19*$Y$22, 0)</f>
        <v>9.212433834714929</v>
      </c>
      <c r="W19" s="48">
        <f>IF($L19=1, N19-V19, 0)</f>
        <v>7.566165285071591E-3</v>
      </c>
      <c r="X19" s="74" t="s">
        <v>14</v>
      </c>
      <c r="Y19" s="47">
        <f>P29*S29-Q29*Q29</f>
        <v>2876145.9782714844</v>
      </c>
      <c r="Z19" s="50"/>
      <c r="AA19" s="50"/>
      <c r="AB19" s="50"/>
      <c r="AC19" s="50"/>
      <c r="AD19" s="51"/>
    </row>
    <row r="20" spans="1:30" ht="20.100000000000001" customHeight="1" thickTop="1" x14ac:dyDescent="0.15">
      <c r="A20" s="148" t="s">
        <v>53</v>
      </c>
      <c r="B20" s="37" t="s">
        <v>48</v>
      </c>
      <c r="C20" s="11">
        <f>Y21</f>
        <v>136.15083550383457</v>
      </c>
      <c r="D20" s="11">
        <f>Z21</f>
        <v>31.46283609391342</v>
      </c>
      <c r="E20" s="11"/>
      <c r="F20" s="11"/>
      <c r="G20" s="12"/>
      <c r="H20" s="96"/>
      <c r="I20" s="96"/>
      <c r="K20" s="52">
        <f t="shared" si="12"/>
        <v>2</v>
      </c>
      <c r="L20" s="53">
        <f t="shared" si="12"/>
        <v>1</v>
      </c>
      <c r="M20" s="54">
        <f t="shared" si="12"/>
        <v>2013</v>
      </c>
      <c r="N20" s="55">
        <f t="shared" ref="N20:N28" si="13">IF($L20=1, G6, 0)</f>
        <v>9.01</v>
      </c>
      <c r="O20" s="56">
        <f t="shared" ref="O20:O28" si="14">IF($L20=1, (I6-H6)/2/1.96, 0)</f>
        <v>6.3775510204081634E-2</v>
      </c>
      <c r="P20" s="57">
        <f t="shared" ref="P20:P28" si="15">IF($L20=1, 1/O20/O20, 0)</f>
        <v>245.86239999999998</v>
      </c>
      <c r="Q20" s="58">
        <f t="shared" ref="Q20:Q28" si="16">P20*M20</f>
        <v>494921.01119999995</v>
      </c>
      <c r="R20" s="58">
        <f t="shared" ref="R20:R28" si="17">P20*N20</f>
        <v>2215.2202239999997</v>
      </c>
      <c r="S20" s="58">
        <f t="shared" ref="S20:S28" si="18">P20*M20*M20</f>
        <v>996275995.54559994</v>
      </c>
      <c r="T20" s="58">
        <f t="shared" ref="T20:T28" si="19">P20*M20*N20</f>
        <v>4459238.3109119991</v>
      </c>
      <c r="U20" s="59">
        <f t="shared" ref="U20:U28" si="20">P20*N20*N20</f>
        <v>19959.134218239997</v>
      </c>
      <c r="V20" s="57">
        <f t="shared" ref="V20:V28" si="21">IF($L20=1, $Y$21+M20*$Y$22, 0)</f>
        <v>9.0229735337162396</v>
      </c>
      <c r="W20" s="56">
        <f t="shared" ref="W20:W28" si="22">IF($L20=1, N20-V20, 0)</f>
        <v>-1.2973533716239771E-2</v>
      </c>
      <c r="X20" s="75" t="s">
        <v>43</v>
      </c>
      <c r="Y20" s="84">
        <v>0.97499999999999998</v>
      </c>
      <c r="Z20" s="85">
        <f>_xlfn.NORM.INV(Y20,0,1)</f>
        <v>1.9599639845400536</v>
      </c>
      <c r="AA20" s="63"/>
      <c r="AB20" s="63"/>
      <c r="AC20" s="66"/>
      <c r="AD20" s="67"/>
    </row>
    <row r="21" spans="1:30" ht="20.100000000000001" customHeight="1" thickBot="1" x14ac:dyDescent="0.2">
      <c r="A21" s="149"/>
      <c r="B21" s="95" t="s">
        <v>49</v>
      </c>
      <c r="C21" s="80">
        <f>Y22</f>
        <v>-6.3153433666228678E-2</v>
      </c>
      <c r="D21" s="80">
        <f>Z22</f>
        <v>1.5628650050367069E-2</v>
      </c>
      <c r="E21" s="80">
        <f>AA22</f>
        <v>-9.378502489192822E-2</v>
      </c>
      <c r="F21" s="80">
        <f>AB22</f>
        <v>-3.2521842440529129E-2</v>
      </c>
      <c r="G21" s="81">
        <f>AD22</f>
        <v>5.3251958473499172E-5</v>
      </c>
      <c r="H21" s="96"/>
      <c r="I21" s="96"/>
      <c r="K21" s="52">
        <f t="shared" si="12"/>
        <v>3</v>
      </c>
      <c r="L21" s="53">
        <f t="shared" si="12"/>
        <v>1</v>
      </c>
      <c r="M21" s="54">
        <f t="shared" si="12"/>
        <v>2016</v>
      </c>
      <c r="N21" s="55">
        <f t="shared" si="13"/>
        <v>8.84</v>
      </c>
      <c r="O21" s="56">
        <f t="shared" si="14"/>
        <v>6.3775510204081634E-2</v>
      </c>
      <c r="P21" s="57">
        <f t="shared" si="15"/>
        <v>245.86239999999998</v>
      </c>
      <c r="Q21" s="58">
        <f t="shared" si="16"/>
        <v>495658.59839999996</v>
      </c>
      <c r="R21" s="58">
        <f t="shared" si="17"/>
        <v>2173.4236159999996</v>
      </c>
      <c r="S21" s="58">
        <f t="shared" si="18"/>
        <v>999247734.3743999</v>
      </c>
      <c r="T21" s="58">
        <f t="shared" si="19"/>
        <v>4381622.0098559996</v>
      </c>
      <c r="U21" s="59">
        <f t="shared" si="20"/>
        <v>19213.064765439995</v>
      </c>
      <c r="V21" s="57">
        <f t="shared" si="21"/>
        <v>8.8335132327175501</v>
      </c>
      <c r="W21" s="56">
        <f t="shared" si="22"/>
        <v>6.4867672824497902E-3</v>
      </c>
      <c r="X21" s="82" t="s">
        <v>15</v>
      </c>
      <c r="Y21" s="83">
        <f>(S29*R29-Q29*T29)/Y19</f>
        <v>136.15083550383457</v>
      </c>
      <c r="Z21" s="83">
        <f>SQRT(S29/Y19)</f>
        <v>31.46283609391342</v>
      </c>
      <c r="AA21" s="83"/>
      <c r="AB21" s="83"/>
      <c r="AC21" s="72"/>
      <c r="AD21" s="73"/>
    </row>
    <row r="22" spans="1:30" ht="20.100000000000001" customHeight="1" thickTop="1" thickBot="1" x14ac:dyDescent="0.2">
      <c r="A22" s="1"/>
      <c r="B22" s="1"/>
      <c r="C22" s="1"/>
      <c r="K22" s="52">
        <f t="shared" si="12"/>
        <v>4</v>
      </c>
      <c r="L22" s="53">
        <f t="shared" si="12"/>
        <v>0</v>
      </c>
      <c r="M22" s="54">
        <f t="shared" si="12"/>
        <v>0</v>
      </c>
      <c r="N22" s="55">
        <f t="shared" si="13"/>
        <v>0</v>
      </c>
      <c r="O22" s="56">
        <f t="shared" si="14"/>
        <v>0</v>
      </c>
      <c r="P22" s="57">
        <f t="shared" si="15"/>
        <v>0</v>
      </c>
      <c r="Q22" s="58">
        <f t="shared" si="16"/>
        <v>0</v>
      </c>
      <c r="R22" s="58">
        <f t="shared" si="17"/>
        <v>0</v>
      </c>
      <c r="S22" s="58">
        <f t="shared" si="18"/>
        <v>0</v>
      </c>
      <c r="T22" s="58">
        <f t="shared" si="19"/>
        <v>0</v>
      </c>
      <c r="U22" s="59">
        <f t="shared" si="20"/>
        <v>0</v>
      </c>
      <c r="V22" s="57">
        <f t="shared" si="21"/>
        <v>0</v>
      </c>
      <c r="W22" s="56">
        <f t="shared" si="22"/>
        <v>0</v>
      </c>
      <c r="X22" s="90" t="s">
        <v>16</v>
      </c>
      <c r="Y22" s="91">
        <f>(P29*T29-Q29*R29)/Y19</f>
        <v>-6.3153433666228678E-2</v>
      </c>
      <c r="Z22" s="91">
        <f>SQRT(P29/Y19)</f>
        <v>1.5628650050367069E-2</v>
      </c>
      <c r="AA22" s="91">
        <f>Y22-Z20*Z22</f>
        <v>-9.378502489192822E-2</v>
      </c>
      <c r="AB22" s="91">
        <f>Y22+Z20*Z22</f>
        <v>-3.2521842440529129E-2</v>
      </c>
      <c r="AC22" s="87">
        <f>ABS(Y22/Z22)</f>
        <v>4.0408757930276513</v>
      </c>
      <c r="AD22" s="92">
        <f>(1-_xlfn.NORM.DIST(AC22,0,1,TRUE))*2</f>
        <v>5.3251958473499172E-5</v>
      </c>
    </row>
    <row r="23" spans="1:30" s="79" customFormat="1" ht="20.100000000000001" customHeight="1" thickTop="1" thickBot="1" x14ac:dyDescent="0.2">
      <c r="A23" s="76" t="s">
        <v>32</v>
      </c>
      <c r="B23" s="77" t="s">
        <v>37</v>
      </c>
      <c r="C23" s="78"/>
      <c r="D23" s="78"/>
      <c r="E23" s="78"/>
      <c r="F23" s="78"/>
      <c r="G23" s="78"/>
      <c r="H23" s="78"/>
      <c r="I23" s="78"/>
      <c r="K23" s="52">
        <f t="shared" si="12"/>
        <v>5</v>
      </c>
      <c r="L23" s="53">
        <f t="shared" si="12"/>
        <v>0</v>
      </c>
      <c r="M23" s="54">
        <f t="shared" si="12"/>
        <v>0</v>
      </c>
      <c r="N23" s="55">
        <f t="shared" si="13"/>
        <v>0</v>
      </c>
      <c r="O23" s="56">
        <f t="shared" si="14"/>
        <v>0</v>
      </c>
      <c r="P23" s="57">
        <f t="shared" si="15"/>
        <v>0</v>
      </c>
      <c r="Q23" s="58">
        <f t="shared" si="16"/>
        <v>0</v>
      </c>
      <c r="R23" s="58">
        <f t="shared" si="17"/>
        <v>0</v>
      </c>
      <c r="S23" s="58">
        <f t="shared" si="18"/>
        <v>0</v>
      </c>
      <c r="T23" s="58">
        <f t="shared" si="19"/>
        <v>0</v>
      </c>
      <c r="U23" s="59">
        <f t="shared" si="20"/>
        <v>0</v>
      </c>
      <c r="V23" s="57">
        <f t="shared" si="21"/>
        <v>0</v>
      </c>
      <c r="W23" s="56">
        <f t="shared" si="22"/>
        <v>0</v>
      </c>
      <c r="X23" s="71" t="s">
        <v>43</v>
      </c>
      <c r="Y23" s="93">
        <v>0.95</v>
      </c>
      <c r="Z23" s="94">
        <f>_xlfn.NORM.INV(Y23,0,1)</f>
        <v>1.6448536269514715</v>
      </c>
      <c r="AA23" s="72"/>
      <c r="AB23" s="72"/>
      <c r="AC23" s="72"/>
      <c r="AD23" s="73"/>
    </row>
    <row r="24" spans="1:30" ht="20.100000000000001" customHeight="1" thickTop="1" x14ac:dyDescent="0.15">
      <c r="A24" s="150" t="s">
        <v>0</v>
      </c>
      <c r="B24" s="151" t="s">
        <v>1</v>
      </c>
      <c r="C24" s="151" t="s">
        <v>2</v>
      </c>
      <c r="D24" s="151" t="s">
        <v>50</v>
      </c>
      <c r="E24" s="151"/>
      <c r="F24" s="153"/>
      <c r="G24" s="151" t="s">
        <v>51</v>
      </c>
      <c r="H24" s="151"/>
      <c r="I24" s="153"/>
      <c r="K24" s="52">
        <f t="shared" si="12"/>
        <v>6</v>
      </c>
      <c r="L24" s="53">
        <f t="shared" si="12"/>
        <v>0</v>
      </c>
      <c r="M24" s="54">
        <f t="shared" si="12"/>
        <v>0</v>
      </c>
      <c r="N24" s="55">
        <f t="shared" si="13"/>
        <v>0</v>
      </c>
      <c r="O24" s="56">
        <f t="shared" si="14"/>
        <v>0</v>
      </c>
      <c r="P24" s="57">
        <f t="shared" si="15"/>
        <v>0</v>
      </c>
      <c r="Q24" s="58">
        <f t="shared" si="16"/>
        <v>0</v>
      </c>
      <c r="R24" s="58">
        <f t="shared" si="17"/>
        <v>0</v>
      </c>
      <c r="S24" s="58">
        <f t="shared" si="18"/>
        <v>0</v>
      </c>
      <c r="T24" s="58">
        <f t="shared" si="19"/>
        <v>0</v>
      </c>
      <c r="U24" s="59">
        <f t="shared" si="20"/>
        <v>0</v>
      </c>
      <c r="V24" s="57">
        <f t="shared" si="21"/>
        <v>0</v>
      </c>
      <c r="W24" s="56">
        <f t="shared" si="22"/>
        <v>0</v>
      </c>
      <c r="X24" s="75" t="s">
        <v>46</v>
      </c>
      <c r="Y24" s="86">
        <v>10</v>
      </c>
      <c r="Z24" s="85"/>
      <c r="AA24" s="66"/>
      <c r="AB24" s="66"/>
      <c r="AC24" s="66"/>
      <c r="AD24" s="67"/>
    </row>
    <row r="25" spans="1:30" ht="20.100000000000001" customHeight="1" x14ac:dyDescent="0.15">
      <c r="A25" s="148"/>
      <c r="B25" s="152"/>
      <c r="C25" s="152"/>
      <c r="D25" s="103" t="s">
        <v>27</v>
      </c>
      <c r="E25" s="103" t="s">
        <v>36</v>
      </c>
      <c r="F25" s="3" t="s">
        <v>28</v>
      </c>
      <c r="G25" s="103" t="s">
        <v>27</v>
      </c>
      <c r="H25" s="103" t="s">
        <v>36</v>
      </c>
      <c r="I25" s="3" t="s">
        <v>28</v>
      </c>
      <c r="K25" s="52">
        <f t="shared" si="12"/>
        <v>7</v>
      </c>
      <c r="L25" s="53">
        <f t="shared" si="12"/>
        <v>0</v>
      </c>
      <c r="M25" s="54">
        <f t="shared" si="12"/>
        <v>0</v>
      </c>
      <c r="N25" s="55">
        <f t="shared" si="13"/>
        <v>0</v>
      </c>
      <c r="O25" s="56">
        <f t="shared" si="14"/>
        <v>0</v>
      </c>
      <c r="P25" s="57">
        <f t="shared" si="15"/>
        <v>0</v>
      </c>
      <c r="Q25" s="58">
        <f t="shared" si="16"/>
        <v>0</v>
      </c>
      <c r="R25" s="58">
        <f t="shared" si="17"/>
        <v>0</v>
      </c>
      <c r="S25" s="58">
        <f t="shared" si="18"/>
        <v>0</v>
      </c>
      <c r="T25" s="58">
        <f t="shared" si="19"/>
        <v>0</v>
      </c>
      <c r="U25" s="59">
        <f t="shared" si="20"/>
        <v>0</v>
      </c>
      <c r="V25" s="57">
        <f t="shared" si="21"/>
        <v>0</v>
      </c>
      <c r="W25" s="56">
        <f t="shared" si="22"/>
        <v>0</v>
      </c>
      <c r="X25" s="74" t="s">
        <v>16</v>
      </c>
      <c r="Y25" s="47">
        <f>Y22</f>
        <v>-6.3153433666228678E-2</v>
      </c>
      <c r="Z25" s="47">
        <f>Z22</f>
        <v>1.5628650050367069E-2</v>
      </c>
      <c r="AA25" s="47">
        <f>Y25-Z23*Z25</f>
        <v>-8.8860275385930249E-2</v>
      </c>
      <c r="AB25" s="47">
        <f>Y25+Z23*Z25</f>
        <v>-3.7446591946527108E-2</v>
      </c>
      <c r="AC25" s="88">
        <f>ABS(Y25/Z25)</f>
        <v>4.0408757930276513</v>
      </c>
      <c r="AD25" s="89">
        <f>1-_xlfn.NORM.DIST(AC25,0,1,TRUE)</f>
        <v>2.6625979236749586E-5</v>
      </c>
    </row>
    <row r="26" spans="1:30" ht="20.100000000000001" customHeight="1" thickBot="1" x14ac:dyDescent="0.2">
      <c r="A26" s="18">
        <v>1</v>
      </c>
      <c r="B26" s="21">
        <f t="shared" ref="B26:D35" si="23">L5</f>
        <v>1</v>
      </c>
      <c r="C26" s="22">
        <f t="shared" si="23"/>
        <v>2010</v>
      </c>
      <c r="D26" s="23">
        <f t="shared" si="23"/>
        <v>70.42</v>
      </c>
      <c r="E26" s="23">
        <f t="shared" ref="E26:F35" si="24">V5</f>
        <v>70.386396927377916</v>
      </c>
      <c r="F26" s="24">
        <f t="shared" si="24"/>
        <v>3.3603072622085506E-2</v>
      </c>
      <c r="G26" s="23">
        <f>N19</f>
        <v>9.2200000000000006</v>
      </c>
      <c r="H26" s="23">
        <f t="shared" ref="H26:I35" si="25">V19</f>
        <v>9.212433834714929</v>
      </c>
      <c r="I26" s="24">
        <f t="shared" si="25"/>
        <v>7.566165285071591E-3</v>
      </c>
      <c r="K26" s="52">
        <f t="shared" si="12"/>
        <v>8</v>
      </c>
      <c r="L26" s="53">
        <f t="shared" si="12"/>
        <v>0</v>
      </c>
      <c r="M26" s="54">
        <f t="shared" si="12"/>
        <v>0</v>
      </c>
      <c r="N26" s="55">
        <f t="shared" si="13"/>
        <v>0</v>
      </c>
      <c r="O26" s="56">
        <f t="shared" si="14"/>
        <v>0</v>
      </c>
      <c r="P26" s="57">
        <f t="shared" si="15"/>
        <v>0</v>
      </c>
      <c r="Q26" s="58">
        <f t="shared" si="16"/>
        <v>0</v>
      </c>
      <c r="R26" s="58">
        <f t="shared" si="17"/>
        <v>0</v>
      </c>
      <c r="S26" s="58">
        <f t="shared" si="18"/>
        <v>0</v>
      </c>
      <c r="T26" s="58">
        <f t="shared" si="19"/>
        <v>0</v>
      </c>
      <c r="U26" s="59">
        <f t="shared" si="20"/>
        <v>0</v>
      </c>
      <c r="V26" s="57">
        <f t="shared" si="21"/>
        <v>0</v>
      </c>
      <c r="W26" s="56">
        <f t="shared" si="22"/>
        <v>0</v>
      </c>
      <c r="X26" s="90" t="s">
        <v>47</v>
      </c>
      <c r="Y26" s="91">
        <f>Y24*Y25</f>
        <v>-0.63153433666228675</v>
      </c>
      <c r="Z26" s="91">
        <f>Y24*Z25</f>
        <v>0.15628650050367068</v>
      </c>
      <c r="AA26" s="91">
        <f>Y24*AA25</f>
        <v>-0.88860275385930243</v>
      </c>
      <c r="AB26" s="91">
        <f>Y24*AB25</f>
        <v>-0.37446591946527108</v>
      </c>
      <c r="AC26" s="87"/>
      <c r="AD26" s="92"/>
    </row>
    <row r="27" spans="1:30" ht="20.100000000000001" customHeight="1" thickTop="1" thickBot="1" x14ac:dyDescent="0.2">
      <c r="A27" s="20">
        <v>2</v>
      </c>
      <c r="B27" s="29">
        <f t="shared" si="23"/>
        <v>1</v>
      </c>
      <c r="C27" s="30">
        <f t="shared" si="23"/>
        <v>2013</v>
      </c>
      <c r="D27" s="31">
        <f t="shared" si="23"/>
        <v>71.19</v>
      </c>
      <c r="E27" s="31">
        <f t="shared" si="24"/>
        <v>71.247618438215284</v>
      </c>
      <c r="F27" s="32">
        <f t="shared" si="24"/>
        <v>-5.7618438215286005E-2</v>
      </c>
      <c r="G27" s="31">
        <f t="shared" ref="G27:G35" si="26">N20</f>
        <v>9.01</v>
      </c>
      <c r="H27" s="31">
        <f t="shared" si="25"/>
        <v>9.0229735337162396</v>
      </c>
      <c r="I27" s="32">
        <f t="shared" si="25"/>
        <v>-1.2973533716239771E-2</v>
      </c>
      <c r="K27" s="52">
        <f t="shared" si="12"/>
        <v>9</v>
      </c>
      <c r="L27" s="53">
        <f t="shared" si="12"/>
        <v>0</v>
      </c>
      <c r="M27" s="54">
        <f t="shared" si="12"/>
        <v>0</v>
      </c>
      <c r="N27" s="55">
        <f t="shared" si="13"/>
        <v>0</v>
      </c>
      <c r="O27" s="56">
        <f t="shared" si="14"/>
        <v>0</v>
      </c>
      <c r="P27" s="57">
        <f t="shared" si="15"/>
        <v>0</v>
      </c>
      <c r="Q27" s="58">
        <f t="shared" si="16"/>
        <v>0</v>
      </c>
      <c r="R27" s="58">
        <f t="shared" si="17"/>
        <v>0</v>
      </c>
      <c r="S27" s="58">
        <f t="shared" si="18"/>
        <v>0</v>
      </c>
      <c r="T27" s="58">
        <f t="shared" si="19"/>
        <v>0</v>
      </c>
      <c r="U27" s="59">
        <f t="shared" si="20"/>
        <v>0</v>
      </c>
      <c r="V27" s="57">
        <f t="shared" si="21"/>
        <v>0</v>
      </c>
      <c r="W27" s="56">
        <f t="shared" si="22"/>
        <v>0</v>
      </c>
      <c r="X27" s="136" t="s">
        <v>96</v>
      </c>
      <c r="Y27" s="139">
        <f>IF(AB25&lt;0,1,0)</f>
        <v>1</v>
      </c>
      <c r="Z27" s="137"/>
      <c r="AA27" s="137"/>
      <c r="AB27" s="140"/>
      <c r="AC27" s="137"/>
      <c r="AD27" s="138"/>
    </row>
    <row r="28" spans="1:30" ht="20.100000000000001" customHeight="1" thickTop="1" x14ac:dyDescent="0.15">
      <c r="A28" s="20">
        <v>3</v>
      </c>
      <c r="B28" s="29">
        <f t="shared" si="23"/>
        <v>1</v>
      </c>
      <c r="C28" s="30">
        <f t="shared" si="23"/>
        <v>2016</v>
      </c>
      <c r="D28" s="31">
        <f t="shared" si="23"/>
        <v>72.14</v>
      </c>
      <c r="E28" s="31">
        <f t="shared" si="24"/>
        <v>72.108839949052651</v>
      </c>
      <c r="F28" s="32">
        <f t="shared" si="24"/>
        <v>3.1160050947349305E-2</v>
      </c>
      <c r="G28" s="31">
        <f t="shared" si="26"/>
        <v>8.84</v>
      </c>
      <c r="H28" s="31">
        <f t="shared" si="25"/>
        <v>8.8335132327175501</v>
      </c>
      <c r="I28" s="32">
        <f t="shared" si="25"/>
        <v>6.4867672824497902E-3</v>
      </c>
      <c r="K28" s="60">
        <f t="shared" si="12"/>
        <v>10</v>
      </c>
      <c r="L28" s="61">
        <f t="shared" si="12"/>
        <v>0</v>
      </c>
      <c r="M28" s="62">
        <f t="shared" si="12"/>
        <v>0</v>
      </c>
      <c r="N28" s="63">
        <f t="shared" si="13"/>
        <v>0</v>
      </c>
      <c r="O28" s="64">
        <f t="shared" si="14"/>
        <v>0</v>
      </c>
      <c r="P28" s="65">
        <f t="shared" si="15"/>
        <v>0</v>
      </c>
      <c r="Q28" s="66">
        <f t="shared" si="16"/>
        <v>0</v>
      </c>
      <c r="R28" s="66">
        <f t="shared" si="17"/>
        <v>0</v>
      </c>
      <c r="S28" s="66">
        <f t="shared" si="18"/>
        <v>0</v>
      </c>
      <c r="T28" s="66">
        <f t="shared" si="19"/>
        <v>0</v>
      </c>
      <c r="U28" s="67">
        <f t="shared" si="20"/>
        <v>0</v>
      </c>
      <c r="V28" s="65">
        <f t="shared" si="21"/>
        <v>0</v>
      </c>
      <c r="W28" s="64">
        <f t="shared" si="22"/>
        <v>0</v>
      </c>
      <c r="X28" s="69"/>
      <c r="Y28" s="70"/>
      <c r="Z28" s="70"/>
      <c r="AA28" s="70"/>
      <c r="AB28" s="70"/>
      <c r="AC28" s="70"/>
      <c r="AD28" s="70"/>
    </row>
    <row r="29" spans="1:30" ht="20.100000000000001" customHeight="1" thickBot="1" x14ac:dyDescent="0.2">
      <c r="A29" s="20">
        <v>4</v>
      </c>
      <c r="B29" s="29">
        <f t="shared" si="23"/>
        <v>0</v>
      </c>
      <c r="C29" s="30">
        <f t="shared" si="23"/>
        <v>0</v>
      </c>
      <c r="D29" s="31">
        <f t="shared" si="23"/>
        <v>0</v>
      </c>
      <c r="E29" s="31">
        <f t="shared" si="24"/>
        <v>0</v>
      </c>
      <c r="F29" s="32">
        <f t="shared" si="24"/>
        <v>0</v>
      </c>
      <c r="G29" s="31">
        <f t="shared" si="26"/>
        <v>0</v>
      </c>
      <c r="H29" s="31">
        <f t="shared" si="25"/>
        <v>0</v>
      </c>
      <c r="I29" s="32">
        <f t="shared" si="25"/>
        <v>0</v>
      </c>
      <c r="K29" s="5" t="s">
        <v>11</v>
      </c>
      <c r="L29" s="39">
        <f t="shared" ref="L29:U29" si="27">SUM(L19:L28)</f>
        <v>3</v>
      </c>
      <c r="M29" s="40">
        <f t="shared" si="27"/>
        <v>6039</v>
      </c>
      <c r="N29" s="41">
        <f t="shared" si="27"/>
        <v>27.07</v>
      </c>
      <c r="O29" s="42">
        <f t="shared" si="27"/>
        <v>0.19642857142857134</v>
      </c>
      <c r="P29" s="43">
        <f t="shared" si="27"/>
        <v>702.51217997256572</v>
      </c>
      <c r="Q29" s="41">
        <f t="shared" si="27"/>
        <v>1414262.2433448571</v>
      </c>
      <c r="R29" s="41">
        <f t="shared" si="27"/>
        <v>6332.1034833470567</v>
      </c>
      <c r="S29" s="41">
        <f t="shared" si="27"/>
        <v>2847125823.7471628</v>
      </c>
      <c r="T29" s="41">
        <f t="shared" si="27"/>
        <v>12747214.203895584</v>
      </c>
      <c r="U29" s="42">
        <f t="shared" si="27"/>
        <v>57090.896895339858</v>
      </c>
      <c r="V29" s="43"/>
      <c r="W29" s="42"/>
      <c r="X29" s="69"/>
      <c r="Y29" s="70"/>
      <c r="Z29" s="70"/>
      <c r="AA29" s="70"/>
      <c r="AB29" s="70"/>
      <c r="AC29" s="70"/>
      <c r="AD29" s="70"/>
    </row>
    <row r="30" spans="1:30" ht="20.100000000000001" customHeight="1" thickTop="1" x14ac:dyDescent="0.15">
      <c r="A30" s="20">
        <v>5</v>
      </c>
      <c r="B30" s="29">
        <f t="shared" si="23"/>
        <v>0</v>
      </c>
      <c r="C30" s="30">
        <f t="shared" si="23"/>
        <v>0</v>
      </c>
      <c r="D30" s="31">
        <f t="shared" si="23"/>
        <v>0</v>
      </c>
      <c r="E30" s="31">
        <f t="shared" si="24"/>
        <v>0</v>
      </c>
      <c r="F30" s="32">
        <f t="shared" si="24"/>
        <v>0</v>
      </c>
      <c r="G30" s="31">
        <f t="shared" si="26"/>
        <v>0</v>
      </c>
      <c r="H30" s="31">
        <f t="shared" si="25"/>
        <v>0</v>
      </c>
      <c r="I30" s="32">
        <f t="shared" si="25"/>
        <v>0</v>
      </c>
    </row>
    <row r="31" spans="1:30" ht="20.100000000000001" customHeight="1" x14ac:dyDescent="0.15">
      <c r="A31" s="20">
        <v>6</v>
      </c>
      <c r="B31" s="29">
        <f t="shared" si="23"/>
        <v>0</v>
      </c>
      <c r="C31" s="30">
        <f t="shared" si="23"/>
        <v>0</v>
      </c>
      <c r="D31" s="31">
        <f t="shared" si="23"/>
        <v>0</v>
      </c>
      <c r="E31" s="31">
        <f t="shared" si="24"/>
        <v>0</v>
      </c>
      <c r="F31" s="32">
        <f t="shared" si="24"/>
        <v>0</v>
      </c>
      <c r="G31" s="31">
        <f t="shared" si="26"/>
        <v>0</v>
      </c>
      <c r="H31" s="31">
        <f t="shared" si="25"/>
        <v>0</v>
      </c>
      <c r="I31" s="32">
        <f t="shared" si="25"/>
        <v>0</v>
      </c>
    </row>
    <row r="32" spans="1:30" ht="20.100000000000001" customHeight="1" x14ac:dyDescent="0.15">
      <c r="A32" s="20">
        <v>7</v>
      </c>
      <c r="B32" s="29">
        <f t="shared" si="23"/>
        <v>0</v>
      </c>
      <c r="C32" s="30">
        <f t="shared" si="23"/>
        <v>0</v>
      </c>
      <c r="D32" s="31">
        <f t="shared" si="23"/>
        <v>0</v>
      </c>
      <c r="E32" s="31">
        <f t="shared" si="24"/>
        <v>0</v>
      </c>
      <c r="F32" s="32">
        <f t="shared" si="24"/>
        <v>0</v>
      </c>
      <c r="G32" s="31">
        <f t="shared" si="26"/>
        <v>0</v>
      </c>
      <c r="H32" s="31">
        <f t="shared" si="25"/>
        <v>0</v>
      </c>
      <c r="I32" s="32">
        <f t="shared" si="25"/>
        <v>0</v>
      </c>
    </row>
    <row r="33" spans="1:23" ht="20.100000000000001" customHeight="1" x14ac:dyDescent="0.15">
      <c r="A33" s="20">
        <v>8</v>
      </c>
      <c r="B33" s="29">
        <f t="shared" si="23"/>
        <v>0</v>
      </c>
      <c r="C33" s="30">
        <f t="shared" si="23"/>
        <v>0</v>
      </c>
      <c r="D33" s="31">
        <f t="shared" si="23"/>
        <v>0</v>
      </c>
      <c r="E33" s="31">
        <f t="shared" si="24"/>
        <v>0</v>
      </c>
      <c r="F33" s="32">
        <f t="shared" si="24"/>
        <v>0</v>
      </c>
      <c r="G33" s="31">
        <f t="shared" si="26"/>
        <v>0</v>
      </c>
      <c r="H33" s="31">
        <f t="shared" si="25"/>
        <v>0</v>
      </c>
      <c r="I33" s="32">
        <f t="shared" si="25"/>
        <v>0</v>
      </c>
    </row>
    <row r="34" spans="1:23" ht="20.100000000000001" customHeight="1" x14ac:dyDescent="0.15">
      <c r="A34" s="20">
        <v>9</v>
      </c>
      <c r="B34" s="29">
        <f t="shared" si="23"/>
        <v>0</v>
      </c>
      <c r="C34" s="30">
        <f t="shared" si="23"/>
        <v>0</v>
      </c>
      <c r="D34" s="31">
        <f t="shared" si="23"/>
        <v>0</v>
      </c>
      <c r="E34" s="31">
        <f t="shared" si="24"/>
        <v>0</v>
      </c>
      <c r="F34" s="32">
        <f t="shared" si="24"/>
        <v>0</v>
      </c>
      <c r="G34" s="31">
        <f t="shared" si="26"/>
        <v>0</v>
      </c>
      <c r="H34" s="31">
        <f t="shared" si="25"/>
        <v>0</v>
      </c>
      <c r="I34" s="32">
        <f t="shared" si="25"/>
        <v>0</v>
      </c>
    </row>
    <row r="35" spans="1:23" ht="20.100000000000001" customHeight="1" thickBot="1" x14ac:dyDescent="0.2">
      <c r="A35" s="19">
        <v>10</v>
      </c>
      <c r="B35" s="25">
        <f t="shared" si="23"/>
        <v>0</v>
      </c>
      <c r="C35" s="26">
        <f t="shared" si="23"/>
        <v>0</v>
      </c>
      <c r="D35" s="27">
        <f t="shared" si="23"/>
        <v>0</v>
      </c>
      <c r="E35" s="27">
        <f t="shared" si="24"/>
        <v>0</v>
      </c>
      <c r="F35" s="28">
        <f t="shared" si="24"/>
        <v>0</v>
      </c>
      <c r="G35" s="27">
        <f t="shared" si="26"/>
        <v>0</v>
      </c>
      <c r="H35" s="27">
        <f t="shared" si="25"/>
        <v>0</v>
      </c>
      <c r="I35" s="28">
        <f t="shared" si="25"/>
        <v>0</v>
      </c>
    </row>
    <row r="36" spans="1:23" ht="20.100000000000001" customHeight="1" thickTop="1" x14ac:dyDescent="0.15"/>
    <row r="37" spans="1:23" ht="20.100000000000001" customHeight="1" thickBot="1" x14ac:dyDescent="0.2">
      <c r="A37" s="16" t="s">
        <v>32</v>
      </c>
      <c r="B37" s="17" t="s">
        <v>56</v>
      </c>
      <c r="C37" s="16"/>
      <c r="D37" s="17"/>
      <c r="E37" s="17"/>
      <c r="F37" s="17"/>
      <c r="G37" s="17"/>
      <c r="H37" s="17"/>
      <c r="I37" s="17"/>
      <c r="K37" s="1"/>
      <c r="L37" s="8"/>
      <c r="M37" s="7"/>
      <c r="N37" s="6"/>
      <c r="O37" s="6"/>
      <c r="P37" s="6"/>
      <c r="Q37" s="6"/>
      <c r="R37" s="6"/>
      <c r="S37" s="6"/>
      <c r="T37" s="6"/>
      <c r="U37" s="6"/>
      <c r="V37" s="6"/>
      <c r="W37" s="6"/>
    </row>
    <row r="38" spans="1:23" ht="20.100000000000001" customHeight="1" thickTop="1" x14ac:dyDescent="0.15">
      <c r="A38" s="102"/>
      <c r="B38" s="9"/>
      <c r="C38" s="9" t="s">
        <v>3</v>
      </c>
      <c r="D38" s="9" t="s">
        <v>25</v>
      </c>
      <c r="E38" s="9" t="s">
        <v>40</v>
      </c>
      <c r="F38" s="9" t="s">
        <v>41</v>
      </c>
      <c r="G38" s="10" t="s">
        <v>45</v>
      </c>
      <c r="H38" s="99"/>
      <c r="I38" s="99"/>
    </row>
    <row r="39" spans="1:23" ht="20.100000000000001" customHeight="1" x14ac:dyDescent="0.15">
      <c r="A39" s="148" t="s">
        <v>52</v>
      </c>
      <c r="B39" s="103" t="s">
        <v>49</v>
      </c>
      <c r="C39" s="11">
        <f t="shared" ref="C39:F40" si="28">Y11</f>
        <v>0.28707383694579286</v>
      </c>
      <c r="D39" s="11">
        <f t="shared" si="28"/>
        <v>1.5932709613157958E-2</v>
      </c>
      <c r="E39" s="11">
        <f t="shared" si="28"/>
        <v>0.26086686175142543</v>
      </c>
      <c r="F39" s="11">
        <f t="shared" si="28"/>
        <v>0.31328081214016029</v>
      </c>
      <c r="G39" s="13">
        <f>AD11</f>
        <v>0</v>
      </c>
      <c r="H39" s="96"/>
      <c r="I39" s="96"/>
    </row>
    <row r="40" spans="1:23" ht="20.100000000000001" customHeight="1" thickBot="1" x14ac:dyDescent="0.2">
      <c r="A40" s="149"/>
      <c r="B40" s="95" t="s">
        <v>55</v>
      </c>
      <c r="C40" s="15">
        <f t="shared" si="28"/>
        <v>2.8707383694579285</v>
      </c>
      <c r="D40" s="15">
        <f t="shared" si="28"/>
        <v>0.15932709613157958</v>
      </c>
      <c r="E40" s="15">
        <f t="shared" si="28"/>
        <v>2.6086686175142542</v>
      </c>
      <c r="F40" s="15">
        <f t="shared" si="28"/>
        <v>3.1328081214016028</v>
      </c>
      <c r="G40" s="14"/>
      <c r="H40" s="100"/>
      <c r="I40" s="100"/>
    </row>
    <row r="41" spans="1:23" ht="20.100000000000001" customHeight="1" thickTop="1" x14ac:dyDescent="0.15">
      <c r="A41" s="150" t="s">
        <v>53</v>
      </c>
      <c r="B41" s="101" t="s">
        <v>49</v>
      </c>
      <c r="C41" s="97">
        <f t="shared" ref="C41:F42" si="29">Y25</f>
        <v>-6.3153433666228678E-2</v>
      </c>
      <c r="D41" s="97">
        <f t="shared" si="29"/>
        <v>1.5628650050367069E-2</v>
      </c>
      <c r="E41" s="97">
        <f t="shared" si="29"/>
        <v>-8.8860275385930249E-2</v>
      </c>
      <c r="F41" s="97">
        <f t="shared" si="29"/>
        <v>-3.7446591946527108E-2</v>
      </c>
      <c r="G41" s="98">
        <f>AD25</f>
        <v>2.6625979236749586E-5</v>
      </c>
      <c r="H41" s="100"/>
      <c r="I41" s="100"/>
    </row>
    <row r="42" spans="1:23" ht="20.100000000000001" customHeight="1" thickBot="1" x14ac:dyDescent="0.2">
      <c r="A42" s="149"/>
      <c r="B42" s="95" t="s">
        <v>55</v>
      </c>
      <c r="C42" s="15">
        <f t="shared" si="29"/>
        <v>-0.63153433666228675</v>
      </c>
      <c r="D42" s="15">
        <f t="shared" si="29"/>
        <v>0.15628650050367068</v>
      </c>
      <c r="E42" s="15">
        <f t="shared" si="29"/>
        <v>-0.88860275385930243</v>
      </c>
      <c r="F42" s="15">
        <f t="shared" si="29"/>
        <v>-0.37446591946527108</v>
      </c>
      <c r="G42" s="14"/>
      <c r="H42" s="100"/>
      <c r="I42" s="100"/>
    </row>
    <row r="43" spans="1:23" ht="20.100000000000001" customHeight="1" thickTop="1" x14ac:dyDescent="0.15">
      <c r="A43" s="134"/>
      <c r="B43" s="135"/>
      <c r="C43" s="135"/>
      <c r="D43" s="135"/>
      <c r="E43" s="135"/>
      <c r="F43" s="135"/>
      <c r="G43" s="135"/>
      <c r="H43" s="100"/>
      <c r="I43" s="100"/>
    </row>
    <row r="44" spans="1:23" ht="20.100000000000001" customHeight="1" x14ac:dyDescent="0.15">
      <c r="A44" s="164" t="s">
        <v>54</v>
      </c>
      <c r="B44" s="165"/>
      <c r="C44" s="165"/>
      <c r="D44" s="165"/>
      <c r="E44" s="166"/>
      <c r="F44" s="167" t="str">
        <f>IF(Y27=1,"目標達成といえる　","目標達成といえない")</f>
        <v>目標達成といえる　</v>
      </c>
      <c r="G44" s="168"/>
    </row>
    <row r="45" spans="1:23" ht="15" customHeight="1" x14ac:dyDescent="0.15"/>
  </sheetData>
  <sheetProtection password="83CD" sheet="1"/>
  <mergeCells count="27">
    <mergeCell ref="X3:AD3"/>
    <mergeCell ref="A44:E44"/>
    <mergeCell ref="F44:G44"/>
    <mergeCell ref="A3:A4"/>
    <mergeCell ref="B3:B4"/>
    <mergeCell ref="C3:C4"/>
    <mergeCell ref="D3:F3"/>
    <mergeCell ref="G3:I3"/>
    <mergeCell ref="A39:A40"/>
    <mergeCell ref="A41:A42"/>
    <mergeCell ref="L17:O17"/>
    <mergeCell ref="P17:U17"/>
    <mergeCell ref="V17:W17"/>
    <mergeCell ref="X17:AD17"/>
    <mergeCell ref="G24:I24"/>
    <mergeCell ref="A1:I1"/>
    <mergeCell ref="K3:K4"/>
    <mergeCell ref="L3:O3"/>
    <mergeCell ref="P3:U3"/>
    <mergeCell ref="V3:W3"/>
    <mergeCell ref="A20:A21"/>
    <mergeCell ref="A24:A25"/>
    <mergeCell ref="B24:B25"/>
    <mergeCell ref="C24:C25"/>
    <mergeCell ref="D24:F24"/>
    <mergeCell ref="K17:K18"/>
    <mergeCell ref="A18:A1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K2" sqref="K2"/>
    </sheetView>
  </sheetViews>
  <sheetFormatPr defaultRowHeight="13.5" x14ac:dyDescent="0.15"/>
  <cols>
    <col min="1" max="1" width="4.625" style="116" customWidth="1"/>
    <col min="2" max="2" width="12.625" style="116" customWidth="1"/>
    <col min="3" max="3" width="20.625" style="116" customWidth="1"/>
    <col min="4" max="4" width="4.625" style="116" customWidth="1"/>
    <col min="5" max="10" width="11.625" style="116" customWidth="1"/>
    <col min="11" max="11" width="4.625" style="116" customWidth="1"/>
    <col min="12" max="16384" width="9" style="116"/>
  </cols>
  <sheetData>
    <row r="1" spans="1:11" ht="30" customHeight="1" x14ac:dyDescent="0.15">
      <c r="A1" s="131"/>
      <c r="B1" s="169" t="s">
        <v>62</v>
      </c>
      <c r="C1" s="170"/>
      <c r="D1" s="170"/>
      <c r="E1" s="170"/>
      <c r="F1" s="170"/>
      <c r="G1" s="170"/>
      <c r="H1" s="170"/>
      <c r="I1" s="170"/>
      <c r="J1" s="170"/>
      <c r="K1" s="171"/>
    </row>
    <row r="2" spans="1:11" ht="18" customHeight="1" x14ac:dyDescent="0.15"/>
    <row r="3" spans="1:11" ht="18" customHeight="1" x14ac:dyDescent="0.15">
      <c r="B3" s="116" t="s">
        <v>80</v>
      </c>
    </row>
    <row r="4" spans="1:11" ht="18" customHeight="1" x14ac:dyDescent="0.15">
      <c r="B4" s="172" t="s">
        <v>81</v>
      </c>
      <c r="C4" s="173"/>
      <c r="D4" s="173"/>
      <c r="E4" s="173"/>
      <c r="F4" s="173"/>
      <c r="G4" s="173"/>
      <c r="H4" s="173"/>
      <c r="I4" s="173"/>
      <c r="J4" s="173"/>
      <c r="K4" s="174"/>
    </row>
    <row r="5" spans="1:11" ht="18" customHeight="1" x14ac:dyDescent="0.15">
      <c r="B5" s="175" t="s">
        <v>82</v>
      </c>
      <c r="C5" s="176"/>
      <c r="D5" s="176"/>
      <c r="E5" s="176"/>
      <c r="F5" s="176"/>
      <c r="G5" s="176"/>
      <c r="H5" s="176"/>
      <c r="I5" s="176"/>
      <c r="J5" s="176"/>
      <c r="K5" s="177"/>
    </row>
    <row r="6" spans="1:11" ht="18" customHeight="1" x14ac:dyDescent="0.15">
      <c r="B6" s="175" t="s">
        <v>83</v>
      </c>
      <c r="C6" s="176"/>
      <c r="D6" s="176"/>
      <c r="E6" s="176"/>
      <c r="F6" s="176"/>
      <c r="G6" s="176"/>
      <c r="H6" s="176"/>
      <c r="I6" s="176"/>
      <c r="J6" s="176"/>
      <c r="K6" s="177"/>
    </row>
    <row r="7" spans="1:11" ht="18" customHeight="1" x14ac:dyDescent="0.15">
      <c r="B7" s="175" t="s">
        <v>84</v>
      </c>
      <c r="C7" s="178"/>
      <c r="D7" s="178"/>
      <c r="E7" s="178"/>
      <c r="F7" s="178"/>
      <c r="G7" s="178"/>
      <c r="H7" s="178"/>
      <c r="I7" s="178"/>
      <c r="J7" s="178"/>
      <c r="K7" s="179"/>
    </row>
    <row r="8" spans="1:11" ht="18" customHeight="1" x14ac:dyDescent="0.15">
      <c r="B8" s="181" t="s">
        <v>85</v>
      </c>
      <c r="C8" s="182"/>
      <c r="D8" s="182"/>
      <c r="E8" s="182"/>
      <c r="F8" s="182"/>
      <c r="G8" s="182"/>
      <c r="H8" s="182"/>
      <c r="I8" s="182"/>
      <c r="J8" s="182"/>
      <c r="K8" s="183"/>
    </row>
    <row r="9" spans="1:11" ht="18" customHeight="1" x14ac:dyDescent="0.15">
      <c r="B9" s="132"/>
      <c r="C9" s="133"/>
      <c r="D9" s="133"/>
      <c r="E9" s="133"/>
      <c r="F9" s="133"/>
      <c r="G9" s="133"/>
      <c r="H9" s="133"/>
      <c r="I9" s="133"/>
      <c r="J9" s="133"/>
      <c r="K9" s="133"/>
    </row>
    <row r="10" spans="1:11" ht="18" customHeight="1" x14ac:dyDescent="0.15">
      <c r="B10" s="116" t="s">
        <v>68</v>
      </c>
    </row>
    <row r="11" spans="1:11" ht="18" customHeight="1" x14ac:dyDescent="0.15">
      <c r="B11" s="172" t="s">
        <v>69</v>
      </c>
      <c r="C11" s="173"/>
      <c r="D11" s="173"/>
      <c r="E11" s="173"/>
      <c r="F11" s="173"/>
      <c r="G11" s="173"/>
      <c r="H11" s="173"/>
      <c r="I11" s="173"/>
      <c r="J11" s="173"/>
      <c r="K11" s="174"/>
    </row>
    <row r="12" spans="1:11" ht="18" customHeight="1" x14ac:dyDescent="0.15">
      <c r="B12" s="175" t="s">
        <v>70</v>
      </c>
      <c r="C12" s="176"/>
      <c r="D12" s="176"/>
      <c r="E12" s="176"/>
      <c r="F12" s="176"/>
      <c r="G12" s="176"/>
      <c r="H12" s="176"/>
      <c r="I12" s="176"/>
      <c r="J12" s="176"/>
      <c r="K12" s="177"/>
    </row>
    <row r="13" spans="1:11" ht="18" customHeight="1" x14ac:dyDescent="0.15">
      <c r="B13" s="175" t="s">
        <v>76</v>
      </c>
      <c r="C13" s="176"/>
      <c r="D13" s="176"/>
      <c r="E13" s="176"/>
      <c r="F13" s="176"/>
      <c r="G13" s="176"/>
      <c r="H13" s="176"/>
      <c r="I13" s="176"/>
      <c r="J13" s="176"/>
      <c r="K13" s="177"/>
    </row>
    <row r="14" spans="1:11" ht="18" customHeight="1" x14ac:dyDescent="0.15">
      <c r="B14" s="175" t="s">
        <v>86</v>
      </c>
      <c r="C14" s="180"/>
      <c r="D14" s="180"/>
      <c r="E14" s="180"/>
      <c r="F14" s="180"/>
      <c r="G14" s="180"/>
      <c r="H14" s="180"/>
      <c r="I14" s="180"/>
      <c r="J14" s="180"/>
      <c r="K14" s="179"/>
    </row>
    <row r="15" spans="1:11" ht="18" customHeight="1" x14ac:dyDescent="0.15">
      <c r="B15" s="175" t="s">
        <v>66</v>
      </c>
      <c r="C15" s="176"/>
      <c r="D15" s="176"/>
      <c r="E15" s="176"/>
      <c r="F15" s="176"/>
      <c r="G15" s="176"/>
      <c r="H15" s="176"/>
      <c r="I15" s="176"/>
      <c r="J15" s="176"/>
      <c r="K15" s="177"/>
    </row>
    <row r="16" spans="1:11" ht="18" customHeight="1" x14ac:dyDescent="0.15">
      <c r="B16" s="181" t="s">
        <v>72</v>
      </c>
      <c r="C16" s="186"/>
      <c r="D16" s="186"/>
      <c r="E16" s="186"/>
      <c r="F16" s="186"/>
      <c r="G16" s="186"/>
      <c r="H16" s="186"/>
      <c r="I16" s="186"/>
      <c r="J16" s="186"/>
      <c r="K16" s="187"/>
    </row>
    <row r="17" spans="2:11" ht="18" customHeight="1" x14ac:dyDescent="0.15">
      <c r="B17" s="132"/>
      <c r="C17" s="133"/>
      <c r="D17" s="133"/>
      <c r="E17" s="133"/>
      <c r="F17" s="133"/>
      <c r="G17" s="133"/>
      <c r="H17" s="133"/>
      <c r="I17" s="133"/>
      <c r="J17" s="133"/>
      <c r="K17" s="133"/>
    </row>
    <row r="18" spans="2:11" ht="18" customHeight="1" x14ac:dyDescent="0.15">
      <c r="B18" s="116" t="s">
        <v>74</v>
      </c>
    </row>
    <row r="19" spans="2:11" ht="18" customHeight="1" x14ac:dyDescent="0.15">
      <c r="B19" s="172" t="s">
        <v>73</v>
      </c>
      <c r="C19" s="184"/>
      <c r="D19" s="184"/>
      <c r="E19" s="184"/>
      <c r="F19" s="184"/>
      <c r="G19" s="184"/>
      <c r="H19" s="184"/>
      <c r="I19" s="184"/>
      <c r="J19" s="184"/>
      <c r="K19" s="185"/>
    </row>
    <row r="20" spans="2:11" ht="18" customHeight="1" x14ac:dyDescent="0.15">
      <c r="B20" s="175" t="s">
        <v>75</v>
      </c>
      <c r="C20" s="176"/>
      <c r="D20" s="176"/>
      <c r="E20" s="176"/>
      <c r="F20" s="176"/>
      <c r="G20" s="176"/>
      <c r="H20" s="176"/>
      <c r="I20" s="176"/>
      <c r="J20" s="176"/>
      <c r="K20" s="177"/>
    </row>
    <row r="21" spans="2:11" ht="18" customHeight="1" x14ac:dyDescent="0.15">
      <c r="B21" s="175" t="s">
        <v>77</v>
      </c>
      <c r="C21" s="176"/>
      <c r="D21" s="176"/>
      <c r="E21" s="176"/>
      <c r="F21" s="176"/>
      <c r="G21" s="176"/>
      <c r="H21" s="176"/>
      <c r="I21" s="176"/>
      <c r="J21" s="176"/>
      <c r="K21" s="177"/>
    </row>
    <row r="22" spans="2:11" ht="18" customHeight="1" x14ac:dyDescent="0.15">
      <c r="B22" s="175" t="s">
        <v>78</v>
      </c>
      <c r="C22" s="178"/>
      <c r="D22" s="178"/>
      <c r="E22" s="178"/>
      <c r="F22" s="178"/>
      <c r="G22" s="178"/>
      <c r="H22" s="178"/>
      <c r="I22" s="178"/>
      <c r="J22" s="178"/>
      <c r="K22" s="179"/>
    </row>
    <row r="23" spans="2:11" ht="18" customHeight="1" x14ac:dyDescent="0.15">
      <c r="B23" s="181" t="s">
        <v>79</v>
      </c>
      <c r="C23" s="182"/>
      <c r="D23" s="182"/>
      <c r="E23" s="182"/>
      <c r="F23" s="182"/>
      <c r="G23" s="182"/>
      <c r="H23" s="182"/>
      <c r="I23" s="182"/>
      <c r="J23" s="182"/>
      <c r="K23" s="183"/>
    </row>
    <row r="24" spans="2:11" ht="18" customHeight="1" x14ac:dyDescent="0.15">
      <c r="B24" s="132"/>
      <c r="C24" s="133"/>
      <c r="D24" s="133"/>
      <c r="E24" s="133"/>
      <c r="F24" s="133"/>
      <c r="G24" s="133"/>
      <c r="H24" s="133"/>
      <c r="I24" s="133"/>
      <c r="J24" s="133"/>
      <c r="K24" s="133"/>
    </row>
    <row r="25" spans="2:11" ht="18" customHeight="1" x14ac:dyDescent="0.15">
      <c r="B25" s="116" t="s">
        <v>87</v>
      </c>
    </row>
    <row r="26" spans="2:11" ht="18" customHeight="1" x14ac:dyDescent="0.15">
      <c r="B26" s="172" t="s">
        <v>88</v>
      </c>
      <c r="C26" s="184"/>
      <c r="D26" s="184"/>
      <c r="E26" s="184"/>
      <c r="F26" s="184"/>
      <c r="G26" s="184"/>
      <c r="H26" s="184"/>
      <c r="I26" s="184"/>
      <c r="J26" s="184"/>
      <c r="K26" s="185"/>
    </row>
    <row r="27" spans="2:11" ht="18" customHeight="1" x14ac:dyDescent="0.15">
      <c r="B27" s="175" t="s">
        <v>89</v>
      </c>
      <c r="C27" s="176"/>
      <c r="D27" s="176"/>
      <c r="E27" s="176"/>
      <c r="F27" s="176"/>
      <c r="G27" s="176"/>
      <c r="H27" s="176"/>
      <c r="I27" s="176"/>
      <c r="J27" s="176"/>
      <c r="K27" s="177"/>
    </row>
    <row r="28" spans="2:11" ht="18" customHeight="1" x14ac:dyDescent="0.15">
      <c r="B28" s="175" t="s">
        <v>90</v>
      </c>
      <c r="C28" s="176"/>
      <c r="D28" s="176"/>
      <c r="E28" s="176"/>
      <c r="F28" s="176"/>
      <c r="G28" s="176"/>
      <c r="H28" s="176"/>
      <c r="I28" s="176"/>
      <c r="J28" s="176"/>
      <c r="K28" s="177"/>
    </row>
    <row r="29" spans="2:11" ht="18" customHeight="1" x14ac:dyDescent="0.15">
      <c r="B29" s="175" t="s">
        <v>92</v>
      </c>
      <c r="C29" s="178"/>
      <c r="D29" s="178"/>
      <c r="E29" s="178"/>
      <c r="F29" s="178"/>
      <c r="G29" s="178"/>
      <c r="H29" s="178"/>
      <c r="I29" s="178"/>
      <c r="J29" s="178"/>
      <c r="K29" s="179"/>
    </row>
    <row r="30" spans="2:11" ht="18" customHeight="1" x14ac:dyDescent="0.15">
      <c r="B30" s="175" t="s">
        <v>93</v>
      </c>
      <c r="C30" s="178"/>
      <c r="D30" s="178"/>
      <c r="E30" s="178"/>
      <c r="F30" s="178"/>
      <c r="G30" s="178"/>
      <c r="H30" s="178"/>
      <c r="I30" s="178"/>
      <c r="J30" s="178"/>
      <c r="K30" s="179"/>
    </row>
    <row r="31" spans="2:11" ht="18" customHeight="1" x14ac:dyDescent="0.15">
      <c r="B31" s="175" t="s">
        <v>94</v>
      </c>
      <c r="C31" s="178"/>
      <c r="D31" s="178"/>
      <c r="E31" s="178"/>
      <c r="F31" s="178"/>
      <c r="G31" s="178"/>
      <c r="H31" s="178"/>
      <c r="I31" s="178"/>
      <c r="J31" s="178"/>
      <c r="K31" s="179"/>
    </row>
    <row r="32" spans="2:11" ht="18" customHeight="1" x14ac:dyDescent="0.15">
      <c r="B32" s="175" t="s">
        <v>95</v>
      </c>
      <c r="C32" s="176"/>
      <c r="D32" s="176"/>
      <c r="E32" s="176"/>
      <c r="F32" s="176"/>
      <c r="G32" s="176"/>
      <c r="H32" s="176"/>
      <c r="I32" s="176"/>
      <c r="J32" s="176"/>
      <c r="K32" s="177"/>
    </row>
    <row r="33" spans="2:11" ht="18" customHeight="1" x14ac:dyDescent="0.15">
      <c r="B33" s="181" t="s">
        <v>97</v>
      </c>
      <c r="C33" s="182"/>
      <c r="D33" s="182"/>
      <c r="E33" s="182"/>
      <c r="F33" s="182"/>
      <c r="G33" s="182"/>
      <c r="H33" s="182"/>
      <c r="I33" s="182"/>
      <c r="J33" s="182"/>
      <c r="K33" s="183"/>
    </row>
    <row r="34" spans="2:11" ht="18" customHeight="1" x14ac:dyDescent="0.15"/>
  </sheetData>
  <sheetProtection password="83CD" sheet="1" objects="1" scenarios="1"/>
  <mergeCells count="25">
    <mergeCell ref="B26:K26"/>
    <mergeCell ref="B27:K27"/>
    <mergeCell ref="B28:K28"/>
    <mergeCell ref="B30:K30"/>
    <mergeCell ref="B33:K33"/>
    <mergeCell ref="B31:K31"/>
    <mergeCell ref="B29:K29"/>
    <mergeCell ref="B32:K32"/>
    <mergeCell ref="B23:K23"/>
    <mergeCell ref="B22:K22"/>
    <mergeCell ref="B5:K5"/>
    <mergeCell ref="B4:K4"/>
    <mergeCell ref="B6:K6"/>
    <mergeCell ref="B8:K8"/>
    <mergeCell ref="B19:K19"/>
    <mergeCell ref="B20:K20"/>
    <mergeCell ref="B21:K21"/>
    <mergeCell ref="B16:K16"/>
    <mergeCell ref="B1:K1"/>
    <mergeCell ref="B11:K11"/>
    <mergeCell ref="B12:K12"/>
    <mergeCell ref="B13:K13"/>
    <mergeCell ref="B7:K7"/>
    <mergeCell ref="B15:K15"/>
    <mergeCell ref="B14:K14"/>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README</vt:lpstr>
      <vt:lpstr>健康寿命の推移の評価表</vt:lpstr>
      <vt:lpstr>評価表の使用上の注意</vt:lpstr>
      <vt:lpstr>健康寿命の推移の評価表!Print_Area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Hashimoto</dc:creator>
  <cp:lastModifiedBy>Hashimoto</cp:lastModifiedBy>
  <cp:lastPrinted>2016-08-23T23:23:37Z</cp:lastPrinted>
  <dcterms:created xsi:type="dcterms:W3CDTF">2016-08-23T03:34:37Z</dcterms:created>
  <dcterms:modified xsi:type="dcterms:W3CDTF">2018-06-13T22:57:24Z</dcterms:modified>
</cp:coreProperties>
</file>